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2" activeTab="0"/>
  </bookViews>
  <sheets>
    <sheet name="Dicas 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  <sheet name="Real Ano" sheetId="14" r:id="rId14"/>
    <sheet name="Previsto Ano" sheetId="15" r:id="rId15"/>
    <sheet name="Comparativo no mês" sheetId="16" r:id="rId16"/>
  </sheets>
  <definedNames>
    <definedName name="_xlnm.Print_Area" localSheetId="4">('Abr'!$A$1:$I$72,'Abr'!$A$74:$I$105)</definedName>
    <definedName name="_xlnm.Print_Area" localSheetId="8">('Ago'!$A$1:$I$72,'Ago'!$A$74:$I$105)</definedName>
    <definedName name="_xlnm.Print_Area" localSheetId="12">('Dez'!$A$1:$I$72,'Dez'!$A$74:$I$105)</definedName>
    <definedName name="_xlnm.Print_Area" localSheetId="2">('Fev'!$A$1:$I$72,'Fev'!$A$74:$I$105)</definedName>
    <definedName name="_xlnm.Print_Area" localSheetId="1">('Jan'!$A$1:$I$72,'Jan'!$A$74:$I$105)</definedName>
    <definedName name="_xlnm.Print_Area" localSheetId="7">('Jul'!$A$1:$I$72,'Jul'!$A$74:$I$105)</definedName>
    <definedName name="_xlnm.Print_Area" localSheetId="6">('Jun'!$A$1:$I$72,'Jun'!$A$74:$I$105)</definedName>
    <definedName name="_xlnm.Print_Area" localSheetId="5">('Mai'!$A$1:$I$72,'Mai'!$A$74:$I$105)</definedName>
    <definedName name="_xlnm.Print_Area" localSheetId="3">('Mar'!$A$1:$I$72,'Mar'!$A$74:$I$105)</definedName>
    <definedName name="_xlnm.Print_Area" localSheetId="11">('Nov'!$A$1:$I$72,'Nov'!$A$74:$I$105)</definedName>
    <definedName name="_xlnm.Print_Area" localSheetId="10">('Out'!$A$1:$I$72,'Out'!$A$74:$I$105)</definedName>
    <definedName name="_xlnm.Print_Area" localSheetId="9">('Set'!$A$1:$I$72,'Set'!$A$74:$I$105)</definedName>
    <definedName name="Janeiro">'Jan'!$A$2:$H$71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14.xml><?xml version="1.0" encoding="utf-8"?>
<comments xmlns="http://schemas.openxmlformats.org/spreadsheetml/2006/main">
  <authors>
    <author>Idec</author>
  </authors>
  <commentList>
    <comment ref="B27" authorId="0">
      <text>
        <r>
          <rPr>
            <b/>
            <sz val="8"/>
            <rFont val="Tahoma"/>
            <family val="0"/>
          </rPr>
          <t>Idec:</t>
        </r>
        <r>
          <rPr>
            <sz val="8"/>
            <rFont val="Tahoma"/>
            <family val="0"/>
          </rPr>
          <t xml:space="preserve">
As variações apresentadas nas colunas dos meses seguintes, não influenciam o resultado do mês. As projeções são resultados de fórmulas de encadeamento do saldo anterior. Esse resultado se torna efetivo quando os lançamentos são realizados na tabela 2. Despesas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  <comment ref="B87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Inserir saldo final do exercício anterior positivo ou negativo.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 utilizado. Preencha somente os campos brancos.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75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 xml:space="preserve">Digite os valores de acordo co o meio de pagamento
Preencha somente os campos brancos
</t>
        </r>
      </text>
    </comment>
    <comment ref="B80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Lance o valor da fatura que será paga no mês (total ou parcial) Lembrete! Pagamento parcial será acrescido de juros no próximo mês além das compras novas e/ou parceladas.</t>
        </r>
      </text>
    </comment>
    <comment ref="B82" authorId="0">
      <text>
        <r>
          <rPr>
            <b/>
            <sz val="8"/>
            <color indexed="8"/>
            <rFont val="Tahoma"/>
            <family val="2"/>
          </rPr>
          <t xml:space="preserve">Idec:
</t>
        </r>
        <r>
          <rPr>
            <sz val="8"/>
            <color indexed="8"/>
            <rFont val="Tahoma"/>
            <family val="2"/>
          </rPr>
          <t>O diferença entre "Total de despesas realizadas" e Total de pagamentos efetuados" ´corresponde às compras realizadas com cartão de crédito no mês que serão pagas no próximo mês e o pagamento da fatura com vencimento no mês atual.</t>
        </r>
      </text>
    </comment>
  </commentList>
</comments>
</file>

<file path=xl/sharedStrings.xml><?xml version="1.0" encoding="utf-8"?>
<sst xmlns="http://schemas.openxmlformats.org/spreadsheetml/2006/main" count="1653" uniqueCount="232">
  <si>
    <t>Orçamento Doméstico</t>
  </si>
  <si>
    <t>Por que elaborar um plano de orçamento doméstico ?</t>
  </si>
  <si>
    <t>Como utilizar a planilha de orçamento doméstico elaborada pelo Idec</t>
  </si>
  <si>
    <t xml:space="preserve">1º passo: </t>
  </si>
  <si>
    <t>Identifique a pasta correspondente ao mês de consumo</t>
  </si>
  <si>
    <t>Exemplo:</t>
  </si>
  <si>
    <t xml:space="preserve">2º passo: </t>
  </si>
  <si>
    <t>3º passo:</t>
  </si>
  <si>
    <t xml:space="preserve">Natureza das despesas e o fluxo de caixa </t>
  </si>
  <si>
    <r>
      <t>1. Receita líquida: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Digite os valores correspondentes à renda ou salário recebido durante o mês. Considerar os ganhos com férias e 13º salário nos meses correspondentes.</t>
    </r>
  </si>
  <si>
    <t xml:space="preserve">As despesas variáveis são despesas de ocorrência eventual e consideradas não essenciais, ou seja, podem ter o seu consumo suspenso, reduzido, substituido e interrompido como: Gastos com lazer(cinema, teatro, restaurantes), gasolina, estacionamento, seguros, empréstimo. </t>
  </si>
  <si>
    <t xml:space="preserve">Não esqueça de colocar o sinal (+) para inserir mais de um valor na mesma célula ou campo correspondente a despesa, veja o exemplo:  Gastos com dinheiro na 1º semana:
Padaria R$15,00, Manicure R$ 12,00,Estacionamento R$ 10,00 
Digite no Campo Dinheiro 1º semana:  +15,00+12,00+10,00 enter e obterá o resultado igual a 37,00
O mesmo procedimento deve ser feito para todos os campos do quadro Meio de Pagamentos.     </t>
  </si>
  <si>
    <t xml:space="preserve">Para fazer o lançamento no campo "Detalhamento de despesas" considere a forma de pagamento. Veja os exemplos:
a. Compra sem parcelamento no cartão de crédito: Exemplo: Compras no supermercado, lance o valor pago com cartão direto no grupo Alimentação/supermercado.
b. Compra parcelada no cartão de crédito: Exemplo: Uma geladeira que custa R$ 960,00 e foi adquirida em 10 parcelas sem juros, lance o valor equivalente a 1º parcela no campo Moradia/reforma casa/aquisição de bens, nos meses seguintes lance a parcela no campo "Serviços Financeiros/Parcelas no cartão de meses anteriores".
Veja explicação do quadro 5 - Controle de despesas parceladas    </t>
  </si>
  <si>
    <r>
      <t>4. Fluxo de Caixa:</t>
    </r>
    <r>
      <rPr>
        <sz val="11"/>
        <color indexed="8"/>
        <rFont val="Calibri"/>
        <family val="2"/>
      </rPr>
      <t xml:space="preserve"> Esse quadro não precisa ser preenchido é composto por fórmulas com os resultados dos lançamento realizados e resume toda a movimentação financeira do mês e indica as condições de saldo disponível ou a situação de uso do cheque especial.  O fluxo considera o saldo do mês anterior juntamente com a receita líquida do mês e indica o saldo em caixa para os pagamentos a serem realizados (Receita - Despesa). A linha "(*) Previsão de despesas para o próximo mês" é resultado da soma das compras com cartão (parceladas ou não) que virão na fatura do próximo mês, portanto, não estão somadas aos pagamentos efetuados no mês.   </t>
    </r>
  </si>
  <si>
    <r>
      <t xml:space="preserve">6. Pasta Real Ano: </t>
    </r>
    <r>
      <rPr>
        <sz val="11"/>
        <color indexed="8"/>
        <rFont val="Calibri"/>
        <family val="2"/>
      </rPr>
      <t xml:space="preserve">A pasta apresenta um resumo dos grupos de despesas para permitir o comparativo entre receita e despesa mês a mês e monitorar a evolução dos gastos. Esta pasta não precisa ser preenchida, não há campos brancos. Os dados são alimentados automaticamente.                                                                                                                                            
</t>
    </r>
  </si>
  <si>
    <r>
      <t>7. Pasta Previsto Ano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A pasta deve ser preenchida previamente a partir da média de renda e gastos realizados nos últimos meses. A programação do desembolso deve comtemplar o mês de realização do gasto ou entrada de receita. Considere a possibilidade de reajuste de tarifas públicas e alugueis que possuem índice de reajuste definido e considere o reajuste.  </t>
    </r>
  </si>
  <si>
    <r>
      <t xml:space="preserve">9. Gráfico com participação das despesas: </t>
    </r>
    <r>
      <rPr>
        <sz val="11"/>
        <color indexed="8"/>
        <rFont val="Calibri"/>
        <family val="2"/>
      </rPr>
      <t>Os gráficos permitem um avaliação da destinação da renda e os meios de pagamento mais utilizados. Apresenta a concentração das maiores despesas e sinaliza desequilíbrios e necessidade de revisão de gastos. Os gráficos são alimentados por fórmulas e alterados de acordo com o lançamento da coluna (Real) do mês correspondente.</t>
    </r>
  </si>
  <si>
    <r>
      <t xml:space="preserve">Descritivo de Receita e Despesas realizadas </t>
    </r>
    <r>
      <rPr>
        <b/>
        <sz val="18"/>
        <color indexed="10"/>
        <rFont val="Calibri"/>
        <family val="2"/>
      </rPr>
      <t xml:space="preserve">semanalmente </t>
    </r>
  </si>
  <si>
    <t xml:space="preserve">Mês </t>
  </si>
  <si>
    <t>JANEIRO</t>
  </si>
  <si>
    <t xml:space="preserve">1 - Receita </t>
  </si>
  <si>
    <t>Semana 1</t>
  </si>
  <si>
    <t>Semana 2</t>
  </si>
  <si>
    <t>Semana 3</t>
  </si>
  <si>
    <t>Semana 4</t>
  </si>
  <si>
    <t>Semana 5</t>
  </si>
  <si>
    <t>Total no Mês</t>
  </si>
  <si>
    <t>Salário  / Adiantamento</t>
  </si>
  <si>
    <t>Férias</t>
  </si>
  <si>
    <t>13º salário</t>
  </si>
  <si>
    <t>Aposentadoria</t>
  </si>
  <si>
    <t>Receita extra (aluguel, outras)</t>
  </si>
  <si>
    <t>Total da Receita   Líquida</t>
  </si>
  <si>
    <t>2 - Detalhamento de despesas</t>
  </si>
  <si>
    <t>Alimentação</t>
  </si>
  <si>
    <t>Supermercado</t>
  </si>
  <si>
    <t>Feira  / Sacolão</t>
  </si>
  <si>
    <t>Padaria</t>
  </si>
  <si>
    <t>Outros</t>
  </si>
  <si>
    <t>Moradia</t>
  </si>
  <si>
    <t>Aluguel / Prestação</t>
  </si>
  <si>
    <t>Condomínio</t>
  </si>
  <si>
    <t>Água</t>
  </si>
  <si>
    <t>Telefone fixo</t>
  </si>
  <si>
    <t>Energia Elétrica</t>
  </si>
  <si>
    <t>Gás</t>
  </si>
  <si>
    <t>IPTU</t>
  </si>
  <si>
    <t>Reforma da casa/ aquisição de bens</t>
  </si>
  <si>
    <t>Educação</t>
  </si>
  <si>
    <t>Mensalidade</t>
  </si>
  <si>
    <t>Material Escolar</t>
  </si>
  <si>
    <t>Outros cursos</t>
  </si>
  <si>
    <t>Transporte escolar</t>
  </si>
  <si>
    <t>Comunicação</t>
  </si>
  <si>
    <t>Celular</t>
  </si>
  <si>
    <t>Internet</t>
  </si>
  <si>
    <t>TV a cabo</t>
  </si>
  <si>
    <t>Saúde</t>
  </si>
  <si>
    <t>Plano de saúde</t>
  </si>
  <si>
    <t>Medicamentos</t>
  </si>
  <si>
    <t>Dentista</t>
  </si>
  <si>
    <t>Terapeuta</t>
  </si>
  <si>
    <t>Médicos</t>
  </si>
  <si>
    <t>Transporte</t>
  </si>
  <si>
    <t>Ônibus / Metrô</t>
  </si>
  <si>
    <t>Taxi</t>
  </si>
  <si>
    <t>Combustível</t>
  </si>
  <si>
    <t>Estacionamento</t>
  </si>
  <si>
    <t>Seguro</t>
  </si>
  <si>
    <t>Manutenção</t>
  </si>
  <si>
    <t>Licenciamento</t>
  </si>
  <si>
    <t>Pedágio</t>
  </si>
  <si>
    <t>IPVA</t>
  </si>
  <si>
    <t>Pessoais</t>
  </si>
  <si>
    <t>Vestuário e calçados</t>
  </si>
  <si>
    <t xml:space="preserve">Cabeleireiro / Manicure </t>
  </si>
  <si>
    <t xml:space="preserve">Presentes </t>
  </si>
  <si>
    <t xml:space="preserve">Outros  </t>
  </si>
  <si>
    <t>Lazer</t>
  </si>
  <si>
    <t>Cinema / Teatro</t>
  </si>
  <si>
    <t xml:space="preserve">Livros / Revistas / Cd´s </t>
  </si>
  <si>
    <t xml:space="preserve">Clube / Parques </t>
  </si>
  <si>
    <t xml:space="preserve">Viagens </t>
  </si>
  <si>
    <t>Restaurantes e Bares</t>
  </si>
  <si>
    <t>Serviços Financeiros</t>
  </si>
  <si>
    <t>Empréstimos</t>
  </si>
  <si>
    <t>Juros Cheque Especial</t>
  </si>
  <si>
    <t>Tarifas bancárias</t>
  </si>
  <si>
    <t>Financiamento de veículo</t>
  </si>
  <si>
    <t>Parceladas anteriores cartão de crédito</t>
  </si>
  <si>
    <t>Imposto de Renda</t>
  </si>
  <si>
    <t>Total das despesas realizadas</t>
  </si>
  <si>
    <t>3 - Meio de pagamento utilizado nas despesas</t>
  </si>
  <si>
    <t>(a)  Dinheiro</t>
  </si>
  <si>
    <t>(b) Cartão de Débito</t>
  </si>
  <si>
    <t>(c) Cheque</t>
  </si>
  <si>
    <t>(d) Débito Automático</t>
  </si>
  <si>
    <t>(e) Doc / Transferência</t>
  </si>
  <si>
    <t>(f) Fatura Cartão de Crédito no mês</t>
  </si>
  <si>
    <t>(g) Cartão de Crédito próximo  mês</t>
  </si>
  <si>
    <t>Total de Pagamentos Efetuados</t>
  </si>
  <si>
    <t xml:space="preserve">Resumo do caixa no mês </t>
  </si>
  <si>
    <t>4 - Fluxo de caixa - (Receitas - Total de Pagamento Efetuados no mês)</t>
  </si>
  <si>
    <t>(+)Receita Líquida (salário + redimentos extras)</t>
  </si>
  <si>
    <t xml:space="preserve">Saldo final do mês anterior  </t>
  </si>
  <si>
    <t xml:space="preserve">Saldo inicial ( Receita + Saldo do mês anterior) </t>
  </si>
  <si>
    <t>(-)Pagamentos no mês (Dinheiro, C. de Débito, Cheque e Débito Automático, DOC, Fatura C.Credito)</t>
  </si>
  <si>
    <t>Saldo no final do mês atual</t>
  </si>
  <si>
    <t>PREVISÃO DE RESERVA / FORMAÇÃO DE POUPANÇA  =  DESAFIO: GUARDAR 50% DO SALDO POSITIVO</t>
  </si>
  <si>
    <r>
      <t xml:space="preserve">(*) Previsão de despesas pagas com cartão de credito para o </t>
    </r>
    <r>
      <rPr>
        <b/>
        <sz val="11"/>
        <color indexed="8"/>
        <rFont val="Calibri"/>
        <family val="2"/>
      </rPr>
      <t xml:space="preserve">próximo mês </t>
    </r>
  </si>
  <si>
    <t>(-) Utilização do limite do cheque especial</t>
  </si>
  <si>
    <t>5 - Controle de compras parceladas com cartão de crédito ou financeiras no mês</t>
  </si>
  <si>
    <t>Grupo de despesas</t>
  </si>
  <si>
    <t>Despesa</t>
  </si>
  <si>
    <t>Valor à vista</t>
  </si>
  <si>
    <t>Condições</t>
  </si>
  <si>
    <t>Parcela</t>
  </si>
  <si>
    <t>Valor a Prazo</t>
  </si>
  <si>
    <t>Meio Pagamento</t>
  </si>
  <si>
    <t>Geladeira</t>
  </si>
  <si>
    <t xml:space="preserve">10 x s/ juros </t>
  </si>
  <si>
    <t>C.Crédito</t>
  </si>
  <si>
    <t>Roupas</t>
  </si>
  <si>
    <t>3 x s/ juros</t>
  </si>
  <si>
    <t>Veículo</t>
  </si>
  <si>
    <t>60 x c/ juros</t>
  </si>
  <si>
    <t>Financ. Banco</t>
  </si>
  <si>
    <t>Total de compras no mês</t>
  </si>
  <si>
    <t>FEVEREIRO</t>
  </si>
  <si>
    <t>Reforma da casa</t>
  </si>
  <si>
    <t>Parcelamento no cartão de crédito</t>
  </si>
  <si>
    <t>3 - Meio de pagamento</t>
  </si>
  <si>
    <t xml:space="preserve">Pessoais </t>
  </si>
  <si>
    <t>Viagem</t>
  </si>
  <si>
    <t>4 x s/juros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</si>
  <si>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</si>
  <si>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</si>
  <si>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</si>
  <si>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</si>
  <si>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</si>
  <si>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</si>
  <si>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</si>
  <si>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</si>
  <si>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</si>
  <si>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</si>
  <si>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Receitas e despesas </t>
    </r>
    <r>
      <rPr>
        <b/>
        <sz val="18"/>
        <color indexed="10"/>
        <rFont val="Calibri"/>
        <family val="2"/>
      </rPr>
      <t xml:space="preserve">realizadas </t>
    </r>
    <r>
      <rPr>
        <sz val="18"/>
        <color indexed="62"/>
        <rFont val="Calibri"/>
        <family val="2"/>
      </rPr>
      <t>mensalmente</t>
    </r>
  </si>
  <si>
    <t xml:space="preserve">1- Receita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</si>
  <si>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</si>
  <si>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</si>
  <si>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</si>
  <si>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</si>
  <si>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</si>
  <si>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</si>
  <si>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</si>
  <si>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</si>
  <si>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</si>
  <si>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</si>
  <si>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</si>
  <si>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</si>
  <si>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</si>
  <si>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Receita extra (alugueis,  outras)</t>
  </si>
  <si>
    <t xml:space="preserve">Total das receitas </t>
  </si>
  <si>
    <t>2- Despesas</t>
  </si>
  <si>
    <t>Sub-Total das Despesas</t>
  </si>
  <si>
    <t>Diferença entre as compras no cartão de crédito(-) o pagamento da fatura no mês</t>
  </si>
  <si>
    <t xml:space="preserve">Total de despesas realizadas </t>
  </si>
  <si>
    <t>Reserva / Formação Poupança</t>
  </si>
  <si>
    <r>
      <t xml:space="preserve">Saldo </t>
    </r>
    <r>
      <rPr>
        <b/>
        <sz val="12"/>
        <color indexed="9"/>
        <rFont val="Calibri"/>
        <family val="2"/>
      </rPr>
      <t>(Receita - Despesa - Poupança)</t>
    </r>
  </si>
  <si>
    <t>Não precisa preencher, a tabela será preenchida quando as informações forem lançadas nas pastas mensalmente.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</si>
  <si>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</si>
  <si>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</si>
  <si>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</si>
  <si>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</si>
  <si>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</si>
  <si>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</si>
  <si>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</si>
  <si>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</si>
  <si>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</si>
  <si>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</si>
  <si>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</si>
  <si>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</si>
  <si>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de pagamentos realizados</t>
  </si>
  <si>
    <r>
      <t>Previsão</t>
    </r>
    <r>
      <rPr>
        <b/>
        <sz val="18"/>
        <color indexed="10"/>
        <rFont val="Calibri"/>
        <family val="2"/>
      </rPr>
      <t xml:space="preserve"> </t>
    </r>
    <r>
      <rPr>
        <sz val="18"/>
        <color indexed="62"/>
        <rFont val="Calibri"/>
        <family val="2"/>
      </rPr>
      <t xml:space="preserve">de receita e despesas para o período (1 ano)  </t>
    </r>
  </si>
  <si>
    <t xml:space="preserve">Receita </t>
  </si>
  <si>
    <t>Despesas</t>
  </si>
  <si>
    <t xml:space="preserve">Total de despesas </t>
  </si>
  <si>
    <t>Previsão de reserva / Formação de Poupança</t>
  </si>
  <si>
    <t>Preencher todos os campos com a estimativa de receita e despesa para todos os meses do ano</t>
  </si>
  <si>
    <t xml:space="preserve">Total de pagamentos </t>
  </si>
  <si>
    <t xml:space="preserve">Verifique quais os meios utilizados para efetuar os pagamentos no ano/semestre anterior e faça a projeção dos meios de pagamentos que serão utilizados para cada despesa </t>
  </si>
  <si>
    <t xml:space="preserve"> O total das despesas deve ser igual ao total dos pagamentos </t>
  </si>
  <si>
    <t>Comparativo Real x Previsto</t>
  </si>
  <si>
    <t xml:space="preserve">Mês: </t>
  </si>
  <si>
    <t>Previsto</t>
  </si>
  <si>
    <t>Real</t>
  </si>
  <si>
    <t>Var (R-P)</t>
  </si>
  <si>
    <t>Var %</t>
  </si>
  <si>
    <t>Var (P-R)</t>
  </si>
  <si>
    <t>Variação</t>
  </si>
  <si>
    <t>Total das Despesas</t>
  </si>
  <si>
    <r>
      <t xml:space="preserve">Saldo </t>
    </r>
    <r>
      <rPr>
        <b/>
        <sz val="12"/>
        <color indexed="9"/>
        <rFont val="Calibri"/>
        <family val="2"/>
      </rPr>
      <t>(Receita - Despesa)</t>
    </r>
  </si>
  <si>
    <t xml:space="preserve">Fluxo de caixa </t>
  </si>
  <si>
    <t>Meio de pagamento</t>
  </si>
  <si>
    <t xml:space="preserve">Previsto </t>
  </si>
  <si>
    <t xml:space="preserve">Variação </t>
  </si>
  <si>
    <t>Dinheiro</t>
  </si>
  <si>
    <t>Cartão de Débito</t>
  </si>
  <si>
    <t>Cheque</t>
  </si>
  <si>
    <t>Débito Automático</t>
  </si>
  <si>
    <t>Doc / Transferência</t>
  </si>
  <si>
    <t>Fatura Cartão de Crédito no mês</t>
  </si>
  <si>
    <t>Para preencher a tabela digite o valor de acordo com o gasto realizado e/ou a fatura de pagamento do mês atual, na semana correspondente aos gastos. A tabela possui fórmulas para calcular os totais.</t>
  </si>
  <si>
    <r>
      <t xml:space="preserve">3. Meio de pagamento utilizado: </t>
    </r>
    <r>
      <rPr>
        <sz val="11"/>
        <color indexed="8"/>
        <rFont val="Calibri"/>
        <family val="2"/>
      </rPr>
      <t>Nesse campo os valores das despesas devem ser lançados de acordo com o meio de pagamento utilizado. Nesse caso, passa-se a observar a disponibilidade de dinheiro em conta para realizar os compromisso assumidos no mês, de acordo como a receita disponível e os gastos realizados. Todos os campos preenchidos no detalhamendo do grupo de despesas acima devem ter um campo correspondente no quadro "Meio de pagamento utilizado".</t>
    </r>
  </si>
  <si>
    <r>
      <t xml:space="preserve">DESAFIO DA POUPANÇA: </t>
    </r>
    <r>
      <rPr>
        <sz val="11"/>
        <color indexed="8"/>
        <rFont val="Calibri"/>
        <family val="2"/>
      </rPr>
      <t>Constituir uma reserva para emergências ou formar uma poupança para a realização de um projeto futuro, exemplo: (Viagem, compra de uma TV nova, reformar a casa) requer um dedicação e disciplina com os gastos e deve ser considerado como uma despesa, um compromisso permanente. A partir desse ponto,  será possível juntar um pouco de dinheiro. O fluxo de caixa proposto apresenta uma sugestão para que nos meses em que o saldo das contas (receita - despesa) for positivo, seja possível guardar 50% do saldo em uma conta de poupança.  Esse valor pode ser maior ou menor, nesse caso, basta clicar sobre a célula onde está indicado o valor e alterar o percentual.</t>
    </r>
  </si>
  <si>
    <t>Seguros</t>
  </si>
  <si>
    <t>Previdência privada</t>
  </si>
  <si>
    <t>Faça o lançamento das receitas (1) e despesas (2) em cada grupo indicado no mês correspondente. Basta lançar os valores gastos durante cada semana.</t>
  </si>
  <si>
    <t>Se na mesma semana realizou vários gastos do mesmo tipo de despesa, utilize o sinal de ( + ) antes de digitar cada valor exemplo: +150,00+12,50+15,00 finalize com"enter"</t>
  </si>
  <si>
    <t>Preencha somente os campos em branco das pastas. Os valores preenchidos são apenas exemplos e devem ser apagados.</t>
  </si>
  <si>
    <r>
      <t>4º passo:</t>
    </r>
    <r>
      <rPr>
        <sz val="11"/>
        <color indexed="8"/>
        <rFont val="Calibri"/>
        <family val="2"/>
      </rPr>
      <t xml:space="preserve"> A pasta "Previsto Ano" deve ser preenchida com a média simples das receitas e despesas realizadas nos últimos seis meses</t>
    </r>
    <r>
      <rPr>
        <sz val="11"/>
        <color indexed="10"/>
        <rFont val="Calibri"/>
        <family val="2"/>
      </rPr>
      <t>, mesmo que seja do ano anterior</t>
    </r>
    <r>
      <rPr>
        <sz val="11"/>
        <color indexed="8"/>
        <rFont val="Calibri"/>
        <family val="2"/>
      </rPr>
      <t xml:space="preserve">.  </t>
    </r>
  </si>
  <si>
    <r>
      <t>5º passo:</t>
    </r>
    <r>
      <rPr>
        <sz val="11"/>
        <color indexed="8"/>
        <rFont val="Calibri"/>
        <family val="2"/>
      </rPr>
      <t xml:space="preserve"> A pasta "Real Ano" Não precisa ser preenchida: os dados serão lançados na tabela, automaticamente, a partir do momento que forem lançados na pasta do mês </t>
    </r>
  </si>
  <si>
    <t>correspondente. Esta tabela apresenta um resumo de tudo que foi recebido e gasto no ano.</t>
  </si>
  <si>
    <r>
      <t>6º passo:</t>
    </r>
    <r>
      <rPr>
        <sz val="11"/>
        <color indexed="8"/>
        <rFont val="Calibri"/>
        <family val="2"/>
      </rPr>
      <t xml:space="preserve"> A pasta "Comparativo no mês" deve ter os seguintes campos preenchidos: mês e valores das colunas "Previsto" e "Real" para receita e despesa.</t>
    </r>
  </si>
  <si>
    <t>Os campos variação em R$ e Variação Percentual (%) devem contemplar as fórmulas somente nos campos com valores. Para simular comparativos de outros meses, basta duplicar a pasta e</t>
  </si>
  <si>
    <t>Informe na tabela 3 o meio de pagamento utilizado para cada despesa. Utilize o mesmo critério do passo 2 para fazer os lançamentos</t>
  </si>
  <si>
    <t>Se não for possível, estime com base nos valores do mês atual e faça ajustes durante os primeiros meses do ano e procure se manter dentro do orçamento previsto.</t>
  </si>
  <si>
    <t>Serviço de limpeza / faxina</t>
  </si>
  <si>
    <r>
      <t>2. Detalhamento de Despesas:</t>
    </r>
    <r>
      <rPr>
        <sz val="11"/>
        <color indexed="8"/>
        <rFont val="Calibri"/>
        <family val="2"/>
      </rPr>
      <t xml:space="preserve"> Foram criados nove grupos com as despesas mais frequentes , classificadas como fixas e variáveis, que envolvem as necessidades essenciais para a sobrevivência das pessoas e que fazem parte de seu cotidiano da maioria das famílias</t>
    </r>
  </si>
  <si>
    <t xml:space="preserve">As despesas fixas são contas regulares, ou seja, ocorrem todos os meses e garantem a prestação de serviços contínuos e essenciais, como: fornecimento de energia elétrica, água, aluguel, prestação da casa, alimentação.  Despesas que não podem ser interrompidas e possuem menor flexibilidade para administrar. </t>
  </si>
  <si>
    <r>
      <t xml:space="preserve">Atenção para os lançamento das despesas pagas com CARTÕES DE CRÉDITO.
</t>
    </r>
    <r>
      <rPr>
        <sz val="11"/>
        <color indexed="8"/>
        <rFont val="Calibri"/>
        <family val="2"/>
      </rPr>
      <t xml:space="preserve">O uso do cartão de crédito possui algumas particularidades em função do uso no presente e o pagamento no futuro, com variações como compras parceladas e possibilidade de pagamento mínimo. Nesses casos, lance cada valor efetivamente pago nos meses correspondentes.                    </t>
    </r>
  </si>
  <si>
    <t xml:space="preserve"> 5. Controle de compras parceladas com cartão ou financeiras: Este quadro é destinado ao monitoramento dos gastos com pagamento parcelado; as despesas já estão lançadas no detalhamento de despesas de acordo com a forma de pagamento, mas os valores podem ser parciais. Neste quadro, você pode visualizar o valor total e a quantidade de meses comprometidos, conforme explicações nos itens 3 - Meio de pagamento e 4 Fluxo de caixa. </t>
  </si>
  <si>
    <r>
      <t>8. Comparativo no mês:</t>
    </r>
    <r>
      <rPr>
        <sz val="11"/>
        <color indexed="8"/>
        <rFont val="Calibri"/>
        <family val="2"/>
      </rPr>
      <t xml:space="preserve"> Esta pasta permite acompanhar a relação entre as previsões estimadas e a situação real entre receita e despesa. Os gráficos são alimentados por fórmulas e são alterados de acordo com os dados lançados no campo Real. Através do gráfico é possível visualizar a participação que cada despesa tem na receita e também quais são os meios de pagamentos mais utilizados no mês. Estas informações são úteis no momento de revisão de gastos e planejamento de aquisição de  bens e serviços de valores elevados.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</si>
</sst>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0_-;\-* #,##0.00_-;_-* \-??_-;_-@_-"/>
    <numFmt numFmtId="173" formatCode="_(* #,##0.00_);_(* \(#,##0.00\);_(* \-??_);_(@_)"/>
    <numFmt numFmtId="174" formatCode="0.00_);[Red]\(0.00\)"/>
    <numFmt numFmtId="175" formatCode="0.0%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6"/>
      <name val="Calibri"/>
      <family val="2"/>
    </font>
    <font>
      <b/>
      <sz val="40"/>
      <color indexed="18"/>
      <name val="Batang"/>
      <family val="1"/>
    </font>
    <font>
      <b/>
      <sz val="14"/>
      <color indexed="8"/>
      <name val="Century Gothic"/>
      <family val="2"/>
    </font>
    <font>
      <b/>
      <sz val="16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u val="single"/>
      <sz val="11"/>
      <color indexed="8"/>
      <name val="Calibri"/>
      <family val="2"/>
    </font>
    <font>
      <sz val="40"/>
      <color indexed="18"/>
      <name val="Batang"/>
      <family val="1"/>
    </font>
    <font>
      <b/>
      <sz val="48"/>
      <color indexed="9"/>
      <name val="Calibri"/>
      <family val="2"/>
    </font>
    <font>
      <b/>
      <sz val="18"/>
      <color indexed="9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18"/>
      <color indexed="62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b/>
      <sz val="72"/>
      <color indexed="9"/>
      <name val="Calibri"/>
      <family val="2"/>
    </font>
    <font>
      <sz val="18"/>
      <color indexed="62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20"/>
      <color indexed="10"/>
      <name val="Calibri"/>
      <family val="2"/>
    </font>
    <font>
      <b/>
      <sz val="11"/>
      <color indexed="22"/>
      <name val="Calibri"/>
      <family val="2"/>
    </font>
    <font>
      <sz val="14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9.25"/>
      <color indexed="8"/>
      <name val="Arial"/>
      <family val="2"/>
    </font>
    <font>
      <b/>
      <sz val="9.75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1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9"/>
      </right>
      <top style="thin">
        <color indexed="51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1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/>
    </xf>
    <xf numFmtId="0" fontId="20" fillId="21" borderId="0" xfId="0" applyFont="1" applyFill="1" applyAlignment="1">
      <alignment/>
    </xf>
    <xf numFmtId="0" fontId="13" fillId="21" borderId="0" xfId="0" applyFont="1" applyFill="1" applyAlignment="1">
      <alignment/>
    </xf>
    <xf numFmtId="0" fontId="0" fillId="21" borderId="0" xfId="0" applyFill="1" applyAlignment="1">
      <alignment/>
    </xf>
    <xf numFmtId="0" fontId="21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3" fillId="20" borderId="0" xfId="0" applyFont="1" applyFill="1" applyAlignment="1">
      <alignment/>
    </xf>
    <xf numFmtId="0" fontId="0" fillId="20" borderId="0" xfId="0" applyFill="1" applyAlignment="1">
      <alignment/>
    </xf>
    <xf numFmtId="0" fontId="2" fillId="0" borderId="0" xfId="0" applyFont="1" applyAlignment="1">
      <alignment/>
    </xf>
    <xf numFmtId="0" fontId="1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1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20" xfId="0" applyBorder="1" applyAlignment="1">
      <alignment/>
    </xf>
    <xf numFmtId="0" fontId="2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20" xfId="0" applyFont="1" applyBorder="1" applyAlignment="1">
      <alignment horizontal="justify"/>
    </xf>
    <xf numFmtId="0" fontId="13" fillId="0" borderId="0" xfId="0" applyFont="1" applyAlignment="1">
      <alignment/>
    </xf>
    <xf numFmtId="0" fontId="0" fillId="16" borderId="0" xfId="0" applyFill="1" applyAlignment="1">
      <alignment/>
    </xf>
    <xf numFmtId="0" fontId="27" fillId="16" borderId="0" xfId="0" applyFont="1" applyFill="1" applyBorder="1" applyAlignment="1">
      <alignment horizontal="left" vertical="center"/>
    </xf>
    <xf numFmtId="0" fontId="5" fillId="16" borderId="0" xfId="0" applyFont="1" applyFill="1" applyBorder="1" applyAlignment="1">
      <alignment/>
    </xf>
    <xf numFmtId="0" fontId="29" fillId="16" borderId="0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0" fontId="31" fillId="18" borderId="0" xfId="0" applyFont="1" applyFill="1" applyAlignment="1">
      <alignment/>
    </xf>
    <xf numFmtId="0" fontId="31" fillId="18" borderId="0" xfId="0" applyFont="1" applyFill="1" applyBorder="1" applyAlignment="1">
      <alignment horizontal="left" vertic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25" xfId="0" applyFont="1" applyBorder="1" applyAlignment="1">
      <alignment/>
    </xf>
    <xf numFmtId="172" fontId="0" fillId="0" borderId="25" xfId="53" applyFont="1" applyFill="1" applyBorder="1" applyAlignment="1" applyProtection="1">
      <alignment/>
      <protection/>
    </xf>
    <xf numFmtId="172" fontId="13" fillId="16" borderId="0" xfId="53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0" fontId="0" fillId="0" borderId="26" xfId="0" applyFont="1" applyBorder="1" applyAlignment="1">
      <alignment/>
    </xf>
    <xf numFmtId="0" fontId="5" fillId="18" borderId="27" xfId="0" applyFont="1" applyFill="1" applyBorder="1" applyAlignment="1">
      <alignment/>
    </xf>
    <xf numFmtId="172" fontId="5" fillId="18" borderId="28" xfId="53" applyFont="1" applyFill="1" applyBorder="1" applyAlignment="1" applyProtection="1">
      <alignment/>
      <protection/>
    </xf>
    <xf numFmtId="172" fontId="5" fillId="18" borderId="29" xfId="53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2" fontId="0" fillId="0" borderId="0" xfId="53" applyFont="1" applyFill="1" applyBorder="1" applyAlignment="1" applyProtection="1">
      <alignment/>
      <protection/>
    </xf>
    <xf numFmtId="172" fontId="13" fillId="0" borderId="0" xfId="53" applyFont="1" applyFill="1" applyBorder="1" applyAlignment="1" applyProtection="1">
      <alignment/>
      <protection/>
    </xf>
    <xf numFmtId="0" fontId="32" fillId="15" borderId="0" xfId="0" applyFont="1" applyFill="1" applyAlignment="1">
      <alignment/>
    </xf>
    <xf numFmtId="0" fontId="33" fillId="15" borderId="0" xfId="0" applyFont="1" applyFill="1" applyBorder="1" applyAlignment="1">
      <alignment horizontal="left" vertical="center"/>
    </xf>
    <xf numFmtId="172" fontId="34" fillId="15" borderId="0" xfId="53" applyFont="1" applyFill="1" applyBorder="1" applyAlignment="1" applyProtection="1">
      <alignment horizontal="center"/>
      <protection/>
    </xf>
    <xf numFmtId="172" fontId="34" fillId="15" borderId="30" xfId="53" applyFont="1" applyFill="1" applyBorder="1" applyAlignment="1" applyProtection="1">
      <alignment horizontal="center"/>
      <protection/>
    </xf>
    <xf numFmtId="172" fontId="35" fillId="15" borderId="0" xfId="53" applyFont="1" applyFill="1" applyBorder="1" applyAlignment="1" applyProtection="1">
      <alignment/>
      <protection/>
    </xf>
    <xf numFmtId="0" fontId="0" fillId="15" borderId="0" xfId="0" applyFill="1" applyAlignment="1">
      <alignment/>
    </xf>
    <xf numFmtId="172" fontId="0" fillId="16" borderId="0" xfId="53" applyFont="1" applyFill="1" applyBorder="1" applyAlignment="1" applyProtection="1">
      <alignment/>
      <protection/>
    </xf>
    <xf numFmtId="172" fontId="5" fillId="16" borderId="0" xfId="53" applyFont="1" applyFill="1" applyBorder="1" applyAlignment="1" applyProtection="1">
      <alignment/>
      <protection/>
    </xf>
    <xf numFmtId="0" fontId="0" fillId="15" borderId="0" xfId="0" applyFill="1" applyBorder="1" applyAlignment="1">
      <alignment/>
    </xf>
    <xf numFmtId="0" fontId="0" fillId="0" borderId="31" xfId="0" applyFont="1" applyBorder="1" applyAlignment="1">
      <alignment/>
    </xf>
    <xf numFmtId="172" fontId="0" fillId="0" borderId="31" xfId="53" applyFont="1" applyFill="1" applyBorder="1" applyAlignment="1" applyProtection="1">
      <alignment/>
      <protection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72" fontId="0" fillId="0" borderId="33" xfId="53" applyFont="1" applyFill="1" applyBorder="1" applyAlignment="1" applyProtection="1">
      <alignment/>
      <protection/>
    </xf>
    <xf numFmtId="172" fontId="0" fillId="0" borderId="34" xfId="53" applyFont="1" applyFill="1" applyBorder="1" applyAlignment="1" applyProtection="1">
      <alignment/>
      <protection/>
    </xf>
    <xf numFmtId="172" fontId="0" fillId="0" borderId="32" xfId="53" applyFont="1" applyFill="1" applyBorder="1" applyAlignment="1" applyProtection="1">
      <alignment/>
      <protection/>
    </xf>
    <xf numFmtId="172" fontId="0" fillId="0" borderId="35" xfId="53" applyFont="1" applyFill="1" applyBorder="1" applyAlignment="1" applyProtection="1">
      <alignment/>
      <protection/>
    </xf>
    <xf numFmtId="172" fontId="0" fillId="0" borderId="36" xfId="53" applyFont="1" applyFill="1" applyBorder="1" applyAlignment="1" applyProtection="1">
      <alignment/>
      <protection/>
    </xf>
    <xf numFmtId="0" fontId="32" fillId="15" borderId="0" xfId="0" applyFont="1" applyFill="1" applyBorder="1" applyAlignment="1">
      <alignment/>
    </xf>
    <xf numFmtId="172" fontId="32" fillId="15" borderId="0" xfId="0" applyNumberFormat="1" applyFont="1" applyFill="1" applyAlignment="1">
      <alignment/>
    </xf>
    <xf numFmtId="172" fontId="36" fillId="15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/>
    </xf>
    <xf numFmtId="172" fontId="32" fillId="0" borderId="0" xfId="0" applyNumberFormat="1" applyFont="1" applyFill="1" applyAlignment="1">
      <alignment/>
    </xf>
    <xf numFmtId="172" fontId="36" fillId="0" borderId="0" xfId="0" applyNumberFormat="1" applyFont="1" applyFill="1" applyAlignment="1">
      <alignment/>
    </xf>
    <xf numFmtId="0" fontId="31" fillId="15" borderId="0" xfId="0" applyFont="1" applyFill="1" applyAlignment="1">
      <alignment/>
    </xf>
    <xf numFmtId="0" fontId="31" fillId="16" borderId="0" xfId="0" applyFont="1" applyFill="1" applyBorder="1" applyAlignment="1">
      <alignment horizontal="left" vertical="center"/>
    </xf>
    <xf numFmtId="0" fontId="5" fillId="16" borderId="0" xfId="0" applyFont="1" applyFill="1" applyBorder="1" applyAlignment="1">
      <alignment horizontal="center"/>
    </xf>
    <xf numFmtId="0" fontId="5" fillId="15" borderId="0" xfId="0" applyFont="1" applyFill="1" applyBorder="1" applyAlignment="1">
      <alignment/>
    </xf>
    <xf numFmtId="172" fontId="0" fillId="0" borderId="37" xfId="53" applyFont="1" applyFill="1" applyBorder="1" applyAlignment="1" applyProtection="1">
      <alignment/>
      <protection/>
    </xf>
    <xf numFmtId="172" fontId="0" fillId="0" borderId="26" xfId="53" applyFont="1" applyFill="1" applyBorder="1" applyAlignment="1" applyProtection="1">
      <alignment/>
      <protection/>
    </xf>
    <xf numFmtId="172" fontId="0" fillId="0" borderId="38" xfId="53" applyFont="1" applyFill="1" applyBorder="1" applyAlignment="1" applyProtection="1">
      <alignment/>
      <protection/>
    </xf>
    <xf numFmtId="172" fontId="0" fillId="25" borderId="26" xfId="53" applyFont="1" applyFill="1" applyBorder="1" applyAlignment="1" applyProtection="1">
      <alignment/>
      <protection/>
    </xf>
    <xf numFmtId="172" fontId="0" fillId="25" borderId="38" xfId="53" applyFont="1" applyFill="1" applyBorder="1" applyAlignment="1" applyProtection="1">
      <alignment/>
      <protection/>
    </xf>
    <xf numFmtId="173" fontId="0" fillId="0" borderId="0" xfId="0" applyNumberFormat="1" applyAlignment="1">
      <alignment/>
    </xf>
    <xf numFmtId="0" fontId="31" fillId="15" borderId="27" xfId="0" applyFont="1" applyFill="1" applyBorder="1" applyAlignment="1">
      <alignment/>
    </xf>
    <xf numFmtId="172" fontId="31" fillId="15" borderId="28" xfId="53" applyFont="1" applyFill="1" applyBorder="1" applyAlignment="1" applyProtection="1">
      <alignment/>
      <protection/>
    </xf>
    <xf numFmtId="172" fontId="31" fillId="15" borderId="39" xfId="53" applyFont="1" applyFill="1" applyBorder="1" applyAlignment="1" applyProtection="1">
      <alignment/>
      <protection/>
    </xf>
    <xf numFmtId="172" fontId="31" fillId="15" borderId="0" xfId="53" applyFont="1" applyFill="1" applyBorder="1" applyAlignment="1" applyProtection="1">
      <alignment/>
      <protection/>
    </xf>
    <xf numFmtId="173" fontId="0" fillId="0" borderId="0" xfId="0" applyNumberFormat="1" applyBorder="1" applyAlignment="1">
      <alignment/>
    </xf>
    <xf numFmtId="173" fontId="13" fillId="0" borderId="0" xfId="0" applyNumberFormat="1" applyFont="1" applyBorder="1" applyAlignment="1">
      <alignment/>
    </xf>
    <xf numFmtId="0" fontId="30" fillId="16" borderId="0" xfId="0" applyFont="1" applyFill="1" applyAlignment="1">
      <alignment/>
    </xf>
    <xf numFmtId="0" fontId="39" fillId="16" borderId="0" xfId="0" applyFont="1" applyFill="1" applyBorder="1" applyAlignment="1">
      <alignment/>
    </xf>
    <xf numFmtId="0" fontId="30" fillId="16" borderId="0" xfId="0" applyFont="1" applyFill="1" applyBorder="1" applyAlignment="1">
      <alignment horizontal="left" vertical="center"/>
    </xf>
    <xf numFmtId="0" fontId="30" fillId="8" borderId="0" xfId="0" applyFont="1" applyFill="1" applyAlignment="1">
      <alignment/>
    </xf>
    <xf numFmtId="0" fontId="40" fillId="8" borderId="0" xfId="0" applyFont="1" applyFill="1" applyBorder="1" applyAlignment="1">
      <alignment horizontal="left" vertical="center"/>
    </xf>
    <xf numFmtId="0" fontId="0" fillId="8" borderId="0" xfId="0" applyFill="1" applyAlignment="1">
      <alignment/>
    </xf>
    <xf numFmtId="0" fontId="0" fillId="25" borderId="0" xfId="0" applyFont="1" applyFill="1" applyAlignment="1">
      <alignment/>
    </xf>
    <xf numFmtId="40" fontId="13" fillId="16" borderId="0" xfId="53" applyNumberFormat="1" applyFont="1" applyFill="1" applyBorder="1" applyAlignment="1" applyProtection="1">
      <alignment/>
      <protection/>
    </xf>
    <xf numFmtId="173" fontId="0" fillId="25" borderId="0" xfId="0" applyNumberFormat="1" applyFill="1" applyAlignment="1">
      <alignment/>
    </xf>
    <xf numFmtId="0" fontId="39" fillId="25" borderId="0" xfId="0" applyFont="1" applyFill="1" applyAlignment="1">
      <alignment/>
    </xf>
    <xf numFmtId="173" fontId="39" fillId="25" borderId="0" xfId="0" applyNumberFormat="1" applyFont="1" applyFill="1" applyAlignment="1">
      <alignment/>
    </xf>
    <xf numFmtId="40" fontId="39" fillId="16" borderId="0" xfId="53" applyNumberFormat="1" applyFont="1" applyFill="1" applyBorder="1" applyAlignment="1" applyProtection="1">
      <alignment/>
      <protection/>
    </xf>
    <xf numFmtId="0" fontId="39" fillId="15" borderId="0" xfId="0" applyFont="1" applyFill="1" applyAlignment="1">
      <alignment/>
    </xf>
    <xf numFmtId="173" fontId="39" fillId="15" borderId="0" xfId="0" applyNumberFormat="1" applyFont="1" applyFill="1" applyAlignment="1">
      <alignment/>
    </xf>
    <xf numFmtId="40" fontId="13" fillId="15" borderId="0" xfId="53" applyNumberFormat="1" applyFont="1" applyFill="1" applyBorder="1" applyAlignment="1" applyProtection="1">
      <alignment/>
      <protection/>
    </xf>
    <xf numFmtId="0" fontId="13" fillId="8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7" fillId="8" borderId="0" xfId="0" applyFont="1" applyFill="1" applyAlignment="1">
      <alignment/>
    </xf>
    <xf numFmtId="0" fontId="40" fillId="8" borderId="0" xfId="0" applyFont="1" applyFill="1" applyAlignment="1">
      <alignment/>
    </xf>
    <xf numFmtId="0" fontId="30" fillId="8" borderId="0" xfId="0" applyFont="1" applyFill="1" applyBorder="1" applyAlignment="1">
      <alignment horizontal="left" vertical="center"/>
    </xf>
    <xf numFmtId="0" fontId="0" fillId="16" borderId="26" xfId="0" applyFont="1" applyFill="1" applyBorder="1" applyAlignment="1">
      <alignment/>
    </xf>
    <xf numFmtId="172" fontId="0" fillId="16" borderId="26" xfId="53" applyFont="1" applyFill="1" applyBorder="1" applyAlignment="1" applyProtection="1">
      <alignment horizontal="center"/>
      <protection/>
    </xf>
    <xf numFmtId="0" fontId="0" fillId="16" borderId="0" xfId="0" applyFont="1" applyFill="1" applyAlignment="1">
      <alignment horizontal="center"/>
    </xf>
    <xf numFmtId="172" fontId="0" fillId="16" borderId="38" xfId="53" applyFont="1" applyFill="1" applyBorder="1" applyAlignment="1" applyProtection="1">
      <alignment horizontal="center"/>
      <protection/>
    </xf>
    <xf numFmtId="172" fontId="0" fillId="16" borderId="0" xfId="0" applyNumberFormat="1" applyFill="1" applyAlignment="1">
      <alignment/>
    </xf>
    <xf numFmtId="0" fontId="13" fillId="16" borderId="0" xfId="0" applyFont="1" applyFill="1" applyAlignment="1">
      <alignment/>
    </xf>
    <xf numFmtId="172" fontId="0" fillId="0" borderId="40" xfId="53" applyFont="1" applyFill="1" applyBorder="1" applyAlignment="1" applyProtection="1">
      <alignment/>
      <protection/>
    </xf>
    <xf numFmtId="172" fontId="0" fillId="0" borderId="41" xfId="53" applyFont="1" applyFill="1" applyBorder="1" applyAlignment="1" applyProtection="1">
      <alignment/>
      <protection/>
    </xf>
    <xf numFmtId="172" fontId="0" fillId="0" borderId="0" xfId="0" applyNumberFormat="1" applyFill="1" applyAlignment="1">
      <alignment/>
    </xf>
    <xf numFmtId="172" fontId="5" fillId="15" borderId="28" xfId="53" applyFont="1" applyFill="1" applyBorder="1" applyAlignment="1" applyProtection="1">
      <alignment/>
      <protection/>
    </xf>
    <xf numFmtId="172" fontId="5" fillId="15" borderId="39" xfId="53" applyFont="1" applyFill="1" applyBorder="1" applyAlignment="1" applyProtection="1">
      <alignment/>
      <protection/>
    </xf>
    <xf numFmtId="172" fontId="5" fillId="15" borderId="0" xfId="53" applyFont="1" applyFill="1" applyBorder="1" applyAlignment="1" applyProtection="1">
      <alignment/>
      <protection/>
    </xf>
    <xf numFmtId="0" fontId="0" fillId="25" borderId="0" xfId="0" applyFont="1" applyFill="1" applyBorder="1" applyAlignment="1">
      <alignment/>
    </xf>
    <xf numFmtId="40" fontId="35" fillId="16" borderId="0" xfId="53" applyNumberFormat="1" applyFont="1" applyFill="1" applyBorder="1" applyAlignment="1" applyProtection="1">
      <alignment/>
      <protection/>
    </xf>
    <xf numFmtId="173" fontId="0" fillId="25" borderId="0" xfId="0" applyNumberFormat="1" applyFill="1" applyBorder="1" applyAlignment="1">
      <alignment/>
    </xf>
    <xf numFmtId="0" fontId="39" fillId="25" borderId="0" xfId="0" applyFont="1" applyFill="1" applyBorder="1" applyAlignment="1">
      <alignment/>
    </xf>
    <xf numFmtId="173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72" fontId="13" fillId="16" borderId="0" xfId="53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42" fillId="0" borderId="0" xfId="0" applyFont="1" applyAlignment="1">
      <alignment/>
    </xf>
    <xf numFmtId="0" fontId="5" fillId="15" borderId="0" xfId="0" applyFont="1" applyFill="1" applyAlignment="1">
      <alignment/>
    </xf>
    <xf numFmtId="0" fontId="43" fillId="15" borderId="42" xfId="0" applyFont="1" applyFill="1" applyBorder="1" applyAlignment="1">
      <alignment/>
    </xf>
    <xf numFmtId="0" fontId="35" fillId="15" borderId="43" xfId="0" applyFont="1" applyFill="1" applyBorder="1" applyAlignment="1">
      <alignment horizontal="center"/>
    </xf>
    <xf numFmtId="0" fontId="35" fillId="15" borderId="42" xfId="0" applyFont="1" applyFill="1" applyBorder="1" applyAlignment="1">
      <alignment horizontal="center"/>
    </xf>
    <xf numFmtId="0" fontId="35" fillId="15" borderId="0" xfId="0" applyFont="1" applyFill="1" applyBorder="1" applyAlignment="1">
      <alignment horizontal="center"/>
    </xf>
    <xf numFmtId="0" fontId="34" fillId="16" borderId="32" xfId="0" applyFont="1" applyFill="1" applyBorder="1" applyAlignment="1">
      <alignment/>
    </xf>
    <xf numFmtId="172" fontId="0" fillId="16" borderId="32" xfId="53" applyNumberFormat="1" applyFont="1" applyFill="1" applyBorder="1" applyAlignment="1" applyProtection="1">
      <alignment/>
      <protection/>
    </xf>
    <xf numFmtId="172" fontId="0" fillId="16" borderId="36" xfId="53" applyNumberFormat="1" applyFont="1" applyFill="1" applyBorder="1" applyAlignment="1" applyProtection="1">
      <alignment/>
      <protection/>
    </xf>
    <xf numFmtId="172" fontId="35" fillId="16" borderId="0" xfId="0" applyNumberFormat="1" applyFont="1" applyFill="1" applyBorder="1" applyAlignment="1">
      <alignment/>
    </xf>
    <xf numFmtId="0" fontId="43" fillId="15" borderId="44" xfId="0" applyFont="1" applyFill="1" applyBorder="1" applyAlignment="1">
      <alignment/>
    </xf>
    <xf numFmtId="172" fontId="35" fillId="15" borderId="45" xfId="53" applyNumberFormat="1" applyFont="1" applyFill="1" applyBorder="1" applyAlignment="1" applyProtection="1">
      <alignment/>
      <protection/>
    </xf>
    <xf numFmtId="172" fontId="35" fillId="15" borderId="46" xfId="53" applyNumberFormat="1" applyFont="1" applyFill="1" applyBorder="1" applyAlignment="1" applyProtection="1">
      <alignment/>
      <protection/>
    </xf>
    <xf numFmtId="172" fontId="35" fillId="15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172" fontId="34" fillId="0" borderId="0" xfId="53" applyNumberFormat="1" applyFont="1" applyFill="1" applyBorder="1" applyAlignment="1" applyProtection="1">
      <alignment/>
      <protection/>
    </xf>
    <xf numFmtId="172" fontId="34" fillId="0" borderId="47" xfId="53" applyNumberFormat="1" applyFont="1" applyFill="1" applyBorder="1" applyAlignment="1" applyProtection="1">
      <alignment/>
      <protection/>
    </xf>
    <xf numFmtId="0" fontId="34" fillId="18" borderId="0" xfId="0" applyFont="1" applyFill="1" applyAlignment="1">
      <alignment/>
    </xf>
    <xf numFmtId="0" fontId="31" fillId="18" borderId="0" xfId="0" applyFont="1" applyFill="1" applyBorder="1" applyAlignment="1">
      <alignment/>
    </xf>
    <xf numFmtId="0" fontId="2" fillId="18" borderId="48" xfId="0" applyFont="1" applyFill="1" applyBorder="1" applyAlignment="1">
      <alignment horizontal="center"/>
    </xf>
    <xf numFmtId="0" fontId="2" fillId="18" borderId="49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0" fontId="2" fillId="18" borderId="0" xfId="0" applyFont="1" applyFill="1" applyAlignment="1">
      <alignment/>
    </xf>
    <xf numFmtId="0" fontId="34" fillId="18" borderId="0" xfId="0" applyFont="1" applyFill="1" applyBorder="1" applyAlignment="1">
      <alignment/>
    </xf>
    <xf numFmtId="0" fontId="34" fillId="16" borderId="50" xfId="0" applyFont="1" applyFill="1" applyBorder="1" applyAlignment="1">
      <alignment/>
    </xf>
    <xf numFmtId="172" fontId="0" fillId="16" borderId="26" xfId="53" applyNumberFormat="1" applyFont="1" applyFill="1" applyBorder="1" applyAlignment="1" applyProtection="1">
      <alignment/>
      <protection/>
    </xf>
    <xf numFmtId="0" fontId="34" fillId="16" borderId="51" xfId="0" applyFont="1" applyFill="1" applyBorder="1" applyAlignment="1">
      <alignment/>
    </xf>
    <xf numFmtId="172" fontId="0" fillId="16" borderId="51" xfId="53" applyNumberFormat="1" applyFont="1" applyFill="1" applyBorder="1" applyAlignment="1" applyProtection="1">
      <alignment/>
      <protection/>
    </xf>
    <xf numFmtId="0" fontId="35" fillId="16" borderId="27" xfId="0" applyFont="1" applyFill="1" applyBorder="1" applyAlignment="1">
      <alignment/>
    </xf>
    <xf numFmtId="172" fontId="35" fillId="16" borderId="52" xfId="53" applyNumberFormat="1" applyFont="1" applyFill="1" applyBorder="1" applyAlignment="1" applyProtection="1">
      <alignment/>
      <protection/>
    </xf>
    <xf numFmtId="172" fontId="35" fillId="16" borderId="49" xfId="53" applyNumberFormat="1" applyFont="1" applyFill="1" applyBorder="1" applyAlignment="1" applyProtection="1">
      <alignment/>
      <protection/>
    </xf>
    <xf numFmtId="172" fontId="35" fillId="16" borderId="27" xfId="53" applyNumberFormat="1" applyFont="1" applyFill="1" applyBorder="1" applyAlignment="1" applyProtection="1">
      <alignment/>
      <protection/>
    </xf>
    <xf numFmtId="0" fontId="5" fillId="18" borderId="0" xfId="0" applyFont="1" applyFill="1" applyAlignment="1">
      <alignment/>
    </xf>
    <xf numFmtId="0" fontId="34" fillId="16" borderId="26" xfId="0" applyFont="1" applyFill="1" applyBorder="1" applyAlignment="1">
      <alignment horizontal="justify"/>
    </xf>
    <xf numFmtId="172" fontId="34" fillId="16" borderId="26" xfId="53" applyNumberFormat="1" applyFont="1" applyFill="1" applyBorder="1" applyAlignment="1" applyProtection="1">
      <alignment/>
      <protection/>
    </xf>
    <xf numFmtId="172" fontId="34" fillId="16" borderId="51" xfId="53" applyNumberFormat="1" applyFont="1" applyFill="1" applyBorder="1" applyAlignment="1" applyProtection="1">
      <alignment/>
      <protection/>
    </xf>
    <xf numFmtId="172" fontId="34" fillId="16" borderId="51" xfId="0" applyNumberFormat="1" applyFont="1" applyFill="1" applyBorder="1" applyAlignment="1">
      <alignment/>
    </xf>
    <xf numFmtId="0" fontId="31" fillId="18" borderId="49" xfId="0" applyFont="1" applyFill="1" applyBorder="1" applyAlignment="1">
      <alignment horizontal="justify"/>
    </xf>
    <xf numFmtId="172" fontId="5" fillId="18" borderId="52" xfId="53" applyNumberFormat="1" applyFont="1" applyFill="1" applyBorder="1" applyAlignment="1" applyProtection="1">
      <alignment/>
      <protection/>
    </xf>
    <xf numFmtId="172" fontId="5" fillId="18" borderId="0" xfId="0" applyNumberFormat="1" applyFont="1" applyFill="1" applyBorder="1" applyAlignment="1">
      <alignment/>
    </xf>
    <xf numFmtId="0" fontId="34" fillId="0" borderId="47" xfId="0" applyFont="1" applyBorder="1" applyAlignment="1">
      <alignment horizontal="justify"/>
    </xf>
    <xf numFmtId="172" fontId="34" fillId="0" borderId="53" xfId="53" applyNumberFormat="1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0" fontId="34" fillId="15" borderId="0" xfId="0" applyFont="1" applyFill="1" applyAlignment="1">
      <alignment/>
    </xf>
    <xf numFmtId="0" fontId="33" fillId="15" borderId="47" xfId="0" applyFont="1" applyFill="1" applyBorder="1" applyAlignment="1">
      <alignment horizontal="justify"/>
    </xf>
    <xf numFmtId="172" fontId="34" fillId="15" borderId="53" xfId="53" applyNumberFormat="1" applyFont="1" applyFill="1" applyBorder="1" applyAlignment="1" applyProtection="1">
      <alignment/>
      <protection/>
    </xf>
    <xf numFmtId="172" fontId="34" fillId="15" borderId="0" xfId="53" applyNumberFormat="1" applyFont="1" applyFill="1" applyBorder="1" applyAlignment="1" applyProtection="1">
      <alignment/>
      <protection/>
    </xf>
    <xf numFmtId="172" fontId="34" fillId="15" borderId="0" xfId="0" applyNumberFormat="1" applyFont="1" applyFill="1" applyAlignment="1">
      <alignment/>
    </xf>
    <xf numFmtId="0" fontId="29" fillId="18" borderId="47" xfId="0" applyFont="1" applyFill="1" applyBorder="1" applyAlignment="1">
      <alignment/>
    </xf>
    <xf numFmtId="174" fontId="5" fillId="18" borderId="53" xfId="53" applyNumberFormat="1" applyFont="1" applyFill="1" applyBorder="1" applyAlignment="1" applyProtection="1">
      <alignment/>
      <protection/>
    </xf>
    <xf numFmtId="174" fontId="5" fillId="18" borderId="0" xfId="53" applyNumberFormat="1" applyFont="1" applyFill="1" applyBorder="1" applyAlignment="1" applyProtection="1">
      <alignment/>
      <protection/>
    </xf>
    <xf numFmtId="174" fontId="2" fillId="18" borderId="0" xfId="53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16" borderId="0" xfId="0" applyFill="1" applyBorder="1" applyAlignment="1">
      <alignment/>
    </xf>
    <xf numFmtId="0" fontId="0" fillId="16" borderId="25" xfId="0" applyFont="1" applyFill="1" applyBorder="1" applyAlignment="1">
      <alignment/>
    </xf>
    <xf numFmtId="172" fontId="0" fillId="16" borderId="25" xfId="53" applyFont="1" applyFill="1" applyBorder="1" applyAlignment="1" applyProtection="1">
      <alignment/>
      <protection/>
    </xf>
    <xf numFmtId="0" fontId="2" fillId="16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172" fontId="2" fillId="0" borderId="25" xfId="53" applyFont="1" applyFill="1" applyBorder="1" applyAlignment="1" applyProtection="1">
      <alignment/>
      <protection/>
    </xf>
    <xf numFmtId="172" fontId="5" fillId="16" borderId="0" xfId="0" applyNumberFormat="1" applyFont="1" applyFill="1" applyBorder="1" applyAlignment="1">
      <alignment/>
    </xf>
    <xf numFmtId="0" fontId="2" fillId="16" borderId="0" xfId="0" applyFont="1" applyFill="1" applyAlignment="1">
      <alignment/>
    </xf>
    <xf numFmtId="0" fontId="5" fillId="16" borderId="27" xfId="0" applyFont="1" applyFill="1" applyBorder="1" applyAlignment="1">
      <alignment/>
    </xf>
    <xf numFmtId="172" fontId="5" fillId="16" borderId="28" xfId="53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27" fillId="15" borderId="42" xfId="0" applyFont="1" applyFill="1" applyBorder="1" applyAlignment="1">
      <alignment/>
    </xf>
    <xf numFmtId="0" fontId="5" fillId="15" borderId="43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2" fillId="15" borderId="0" xfId="0" applyFont="1" applyFill="1" applyAlignment="1">
      <alignment/>
    </xf>
    <xf numFmtId="0" fontId="34" fillId="0" borderId="32" xfId="0" applyFont="1" applyBorder="1" applyAlignment="1">
      <alignment/>
    </xf>
    <xf numFmtId="172" fontId="0" fillId="0" borderId="32" xfId="53" applyNumberFormat="1" applyFont="1" applyFill="1" applyBorder="1" applyAlignment="1" applyProtection="1">
      <alignment/>
      <protection/>
    </xf>
    <xf numFmtId="172" fontId="0" fillId="0" borderId="36" xfId="53" applyNumberFormat="1" applyFont="1" applyFill="1" applyBorder="1" applyAlignment="1" applyProtection="1">
      <alignment/>
      <protection/>
    </xf>
    <xf numFmtId="0" fontId="31" fillId="15" borderId="49" xfId="0" applyFont="1" applyFill="1" applyBorder="1" applyAlignment="1">
      <alignment/>
    </xf>
    <xf numFmtId="172" fontId="5" fillId="15" borderId="52" xfId="53" applyNumberFormat="1" applyFont="1" applyFill="1" applyBorder="1" applyAlignment="1" applyProtection="1">
      <alignment/>
      <protection/>
    </xf>
    <xf numFmtId="172" fontId="5" fillId="15" borderId="29" xfId="0" applyNumberFormat="1" applyFont="1" applyFill="1" applyBorder="1" applyAlignment="1">
      <alignment/>
    </xf>
    <xf numFmtId="172" fontId="0" fillId="0" borderId="0" xfId="53" applyNumberFormat="1" applyFont="1" applyFill="1" applyBorder="1" applyAlignment="1" applyProtection="1">
      <alignment/>
      <protection/>
    </xf>
    <xf numFmtId="0" fontId="27" fillId="18" borderId="47" xfId="0" applyFont="1" applyFill="1" applyBorder="1" applyAlignment="1">
      <alignment/>
    </xf>
    <xf numFmtId="0" fontId="2" fillId="18" borderId="54" xfId="0" applyFont="1" applyFill="1" applyBorder="1" applyAlignment="1">
      <alignment horizontal="center"/>
    </xf>
    <xf numFmtId="0" fontId="2" fillId="18" borderId="55" xfId="0" applyFont="1" applyFill="1" applyBorder="1" applyAlignment="1">
      <alignment horizontal="center"/>
    </xf>
    <xf numFmtId="0" fontId="34" fillId="0" borderId="50" xfId="0" applyFont="1" applyBorder="1" applyAlignment="1">
      <alignment/>
    </xf>
    <xf numFmtId="172" fontId="0" fillId="0" borderId="26" xfId="53" applyNumberFormat="1" applyFont="1" applyFill="1" applyBorder="1" applyAlignment="1" applyProtection="1">
      <alignment/>
      <protection/>
    </xf>
    <xf numFmtId="0" fontId="34" fillId="0" borderId="51" xfId="0" applyFont="1" applyBorder="1" applyAlignment="1">
      <alignment/>
    </xf>
    <xf numFmtId="172" fontId="0" fillId="0" borderId="38" xfId="53" applyNumberFormat="1" applyFont="1" applyFill="1" applyBorder="1" applyAlignment="1" applyProtection="1">
      <alignment/>
      <protection/>
    </xf>
    <xf numFmtId="0" fontId="34" fillId="25" borderId="27" xfId="0" applyFont="1" applyFill="1" applyBorder="1" applyAlignment="1">
      <alignment/>
    </xf>
    <xf numFmtId="172" fontId="34" fillId="25" borderId="52" xfId="53" applyNumberFormat="1" applyFont="1" applyFill="1" applyBorder="1" applyAlignment="1" applyProtection="1">
      <alignment/>
      <protection/>
    </xf>
    <xf numFmtId="172" fontId="34" fillId="25" borderId="49" xfId="53" applyNumberFormat="1" applyFont="1" applyFill="1" applyBorder="1" applyAlignment="1" applyProtection="1">
      <alignment/>
      <protection/>
    </xf>
    <xf numFmtId="172" fontId="34" fillId="25" borderId="56" xfId="53" applyNumberFormat="1" applyFont="1" applyFill="1" applyBorder="1" applyAlignment="1" applyProtection="1">
      <alignment/>
      <protection/>
    </xf>
    <xf numFmtId="172" fontId="34" fillId="16" borderId="0" xfId="0" applyNumberFormat="1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4" fillId="25" borderId="26" xfId="0" applyFont="1" applyFill="1" applyBorder="1" applyAlignment="1">
      <alignment horizontal="justify"/>
    </xf>
    <xf numFmtId="172" fontId="34" fillId="25" borderId="26" xfId="53" applyNumberFormat="1" applyFont="1" applyFill="1" applyBorder="1" applyAlignment="1" applyProtection="1">
      <alignment/>
      <protection/>
    </xf>
    <xf numFmtId="172" fontId="34" fillId="25" borderId="51" xfId="53" applyNumberFormat="1" applyFont="1" applyFill="1" applyBorder="1" applyAlignment="1" applyProtection="1">
      <alignment/>
      <protection/>
    </xf>
    <xf numFmtId="172" fontId="34" fillId="25" borderId="57" xfId="53" applyNumberFormat="1" applyFont="1" applyFill="1" applyBorder="1" applyAlignment="1" applyProtection="1">
      <alignment/>
      <protection/>
    </xf>
    <xf numFmtId="172" fontId="2" fillId="18" borderId="52" xfId="53" applyNumberFormat="1" applyFont="1" applyFill="1" applyBorder="1" applyAlignment="1" applyProtection="1">
      <alignment/>
      <protection/>
    </xf>
    <xf numFmtId="172" fontId="2" fillId="18" borderId="29" xfId="53" applyNumberFormat="1" applyFont="1" applyFill="1" applyBorder="1" applyAlignment="1" applyProtection="1">
      <alignment/>
      <protection/>
    </xf>
    <xf numFmtId="0" fontId="34" fillId="15" borderId="47" xfId="0" applyFont="1" applyFill="1" applyBorder="1" applyAlignment="1">
      <alignment horizontal="justify"/>
    </xf>
    <xf numFmtId="174" fontId="34" fillId="15" borderId="53" xfId="53" applyNumberFormat="1" applyFont="1" applyFill="1" applyBorder="1" applyAlignment="1" applyProtection="1">
      <alignment/>
      <protection/>
    </xf>
    <xf numFmtId="174" fontId="34" fillId="15" borderId="58" xfId="53" applyNumberFormat="1" applyFont="1" applyFill="1" applyBorder="1" applyAlignment="1" applyProtection="1">
      <alignment/>
      <protection/>
    </xf>
    <xf numFmtId="0" fontId="34" fillId="15" borderId="0" xfId="0" applyFont="1" applyFill="1" applyBorder="1" applyAlignment="1">
      <alignment/>
    </xf>
    <xf numFmtId="174" fontId="2" fillId="18" borderId="53" xfId="53" applyNumberFormat="1" applyFont="1" applyFill="1" applyBorder="1" applyAlignment="1" applyProtection="1">
      <alignment/>
      <protection/>
    </xf>
    <xf numFmtId="172" fontId="46" fillId="16" borderId="0" xfId="0" applyNumberFormat="1" applyFont="1" applyFill="1" applyBorder="1" applyAlignment="1">
      <alignment/>
    </xf>
    <xf numFmtId="0" fontId="40" fillId="16" borderId="27" xfId="0" applyFont="1" applyFill="1" applyBorder="1" applyAlignment="1">
      <alignment/>
    </xf>
    <xf numFmtId="172" fontId="39" fillId="16" borderId="28" xfId="53" applyFont="1" applyFill="1" applyBorder="1" applyAlignment="1" applyProtection="1">
      <alignment/>
      <protection/>
    </xf>
    <xf numFmtId="172" fontId="7" fillId="16" borderId="0" xfId="0" applyNumberFormat="1" applyFont="1" applyFill="1" applyAlignment="1">
      <alignment/>
    </xf>
    <xf numFmtId="0" fontId="0" fillId="0" borderId="49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32" fillId="0" borderId="0" xfId="0" applyFont="1" applyBorder="1" applyAlignment="1">
      <alignment/>
    </xf>
    <xf numFmtId="0" fontId="0" fillId="0" borderId="59" xfId="0" applyBorder="1" applyAlignment="1">
      <alignment/>
    </xf>
    <xf numFmtId="0" fontId="5" fillId="15" borderId="60" xfId="0" applyFont="1" applyFill="1" applyBorder="1" applyAlignment="1">
      <alignment horizontal="center"/>
    </xf>
    <xf numFmtId="0" fontId="2" fillId="15" borderId="0" xfId="0" applyFont="1" applyFill="1" applyBorder="1" applyAlignment="1">
      <alignment/>
    </xf>
    <xf numFmtId="40" fontId="0" fillId="0" borderId="32" xfId="53" applyNumberFormat="1" applyFont="1" applyFill="1" applyBorder="1" applyAlignment="1" applyProtection="1">
      <alignment/>
      <protection/>
    </xf>
    <xf numFmtId="9" fontId="0" fillId="0" borderId="32" xfId="51" applyFont="1" applyFill="1" applyBorder="1" applyAlignment="1" applyProtection="1">
      <alignment horizontal="center"/>
      <protection/>
    </xf>
    <xf numFmtId="172" fontId="0" fillId="0" borderId="32" xfId="53" applyNumberFormat="1" applyFont="1" applyFill="1" applyBorder="1" applyAlignment="1" applyProtection="1">
      <alignment horizontal="center"/>
      <protection/>
    </xf>
    <xf numFmtId="40" fontId="5" fillId="15" borderId="52" xfId="53" applyNumberFormat="1" applyFont="1" applyFill="1" applyBorder="1" applyAlignment="1" applyProtection="1">
      <alignment/>
      <protection/>
    </xf>
    <xf numFmtId="9" fontId="5" fillId="15" borderId="29" xfId="51" applyFont="1" applyFill="1" applyBorder="1" applyAlignment="1" applyProtection="1">
      <alignment horizontal="center"/>
      <protection/>
    </xf>
    <xf numFmtId="172" fontId="0" fillId="0" borderId="0" xfId="53" applyNumberFormat="1" applyFont="1" applyFill="1" applyBorder="1" applyAlignment="1" applyProtection="1">
      <alignment horizontal="center"/>
      <protection/>
    </xf>
    <xf numFmtId="0" fontId="2" fillId="18" borderId="53" xfId="0" applyFont="1" applyFill="1" applyBorder="1" applyAlignment="1">
      <alignment horizontal="center"/>
    </xf>
    <xf numFmtId="0" fontId="2" fillId="18" borderId="61" xfId="0" applyFont="1" applyFill="1" applyBorder="1" applyAlignment="1">
      <alignment horizontal="center"/>
    </xf>
    <xf numFmtId="172" fontId="0" fillId="25" borderId="26" xfId="53" applyNumberFormat="1" applyFont="1" applyFill="1" applyBorder="1" applyAlignment="1" applyProtection="1">
      <alignment/>
      <protection/>
    </xf>
    <xf numFmtId="40" fontId="0" fillId="0" borderId="25" xfId="53" applyNumberFormat="1" applyFont="1" applyFill="1" applyBorder="1" applyAlignment="1" applyProtection="1">
      <alignment/>
      <protection/>
    </xf>
    <xf numFmtId="9" fontId="0" fillId="0" borderId="26" xfId="51" applyFont="1" applyFill="1" applyBorder="1" applyAlignment="1" applyProtection="1">
      <alignment horizontal="center"/>
      <protection/>
    </xf>
    <xf numFmtId="9" fontId="34" fillId="0" borderId="0" xfId="51" applyFont="1" applyFill="1" applyBorder="1" applyAlignment="1" applyProtection="1">
      <alignment/>
      <protection/>
    </xf>
    <xf numFmtId="0" fontId="47" fillId="18" borderId="47" xfId="0" applyFont="1" applyFill="1" applyBorder="1" applyAlignment="1">
      <alignment/>
    </xf>
    <xf numFmtId="172" fontId="2" fillId="18" borderId="47" xfId="53" applyFont="1" applyFill="1" applyBorder="1" applyAlignment="1" applyProtection="1">
      <alignment/>
      <protection/>
    </xf>
    <xf numFmtId="40" fontId="2" fillId="18" borderId="47" xfId="53" applyNumberFormat="1" applyFont="1" applyFill="1" applyBorder="1" applyAlignment="1" applyProtection="1">
      <alignment/>
      <protection/>
    </xf>
    <xf numFmtId="175" fontId="2" fillId="18" borderId="0" xfId="51" applyNumberFormat="1" applyFont="1" applyFill="1" applyBorder="1" applyAlignment="1" applyProtection="1">
      <alignment horizontal="center"/>
      <protection/>
    </xf>
    <xf numFmtId="0" fontId="29" fillId="16" borderId="47" xfId="0" applyFont="1" applyFill="1" applyBorder="1" applyAlignment="1">
      <alignment/>
    </xf>
    <xf numFmtId="174" fontId="2" fillId="16" borderId="53" xfId="53" applyNumberFormat="1" applyFont="1" applyFill="1" applyBorder="1" applyAlignment="1" applyProtection="1">
      <alignment/>
      <protection/>
    </xf>
    <xf numFmtId="9" fontId="2" fillId="16" borderId="58" xfId="51" applyFont="1" applyFill="1" applyBorder="1" applyAlignment="1" applyProtection="1">
      <alignment/>
      <protection/>
    </xf>
    <xf numFmtId="174" fontId="2" fillId="16" borderId="0" xfId="53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174" fontId="2" fillId="0" borderId="0" xfId="53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59" xfId="0" applyFill="1" applyBorder="1" applyAlignment="1">
      <alignment/>
    </xf>
    <xf numFmtId="0" fontId="0" fillId="17" borderId="0" xfId="0" applyFill="1" applyAlignment="1">
      <alignment/>
    </xf>
    <xf numFmtId="0" fontId="31" fillId="17" borderId="47" xfId="0" applyFont="1" applyFill="1" applyBorder="1" applyAlignment="1">
      <alignment horizontal="center" vertical="center"/>
    </xf>
    <xf numFmtId="0" fontId="5" fillId="17" borderId="53" xfId="0" applyFont="1" applyFill="1" applyBorder="1" applyAlignment="1">
      <alignment horizontal="center"/>
    </xf>
    <xf numFmtId="0" fontId="5" fillId="17" borderId="58" xfId="0" applyFont="1" applyFill="1" applyBorder="1" applyAlignment="1">
      <alignment horizontal="center"/>
    </xf>
    <xf numFmtId="0" fontId="5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172" fontId="0" fillId="25" borderId="25" xfId="53" applyFont="1" applyFill="1" applyBorder="1" applyAlignment="1" applyProtection="1">
      <alignment/>
      <protection/>
    </xf>
    <xf numFmtId="9" fontId="0" fillId="0" borderId="25" xfId="51" applyFont="1" applyFill="1" applyBorder="1" applyAlignment="1" applyProtection="1">
      <alignment/>
      <protection/>
    </xf>
    <xf numFmtId="0" fontId="5" fillId="17" borderId="27" xfId="0" applyFont="1" applyFill="1" applyBorder="1" applyAlignment="1">
      <alignment/>
    </xf>
    <xf numFmtId="172" fontId="5" fillId="17" borderId="28" xfId="53" applyFont="1" applyFill="1" applyBorder="1" applyAlignment="1" applyProtection="1">
      <alignment/>
      <protection/>
    </xf>
    <xf numFmtId="40" fontId="2" fillId="17" borderId="47" xfId="53" applyNumberFormat="1" applyFont="1" applyFill="1" applyBorder="1" applyAlignment="1" applyProtection="1">
      <alignment/>
      <protection/>
    </xf>
    <xf numFmtId="9" fontId="5" fillId="17" borderId="39" xfId="51" applyFont="1" applyFill="1" applyBorder="1" applyAlignment="1" applyProtection="1">
      <alignment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justify" wrapText="1"/>
    </xf>
    <xf numFmtId="0" fontId="24" fillId="0" borderId="64" xfId="0" applyFont="1" applyBorder="1" applyAlignment="1">
      <alignment horizontal="justify" wrapText="1"/>
    </xf>
    <xf numFmtId="0" fontId="24" fillId="0" borderId="65" xfId="0" applyFont="1" applyBorder="1" applyAlignment="1">
      <alignment horizontal="justify" wrapText="1"/>
    </xf>
    <xf numFmtId="0" fontId="13" fillId="0" borderId="64" xfId="0" applyFont="1" applyBorder="1" applyAlignment="1">
      <alignment horizontal="justify" wrapText="1"/>
    </xf>
    <xf numFmtId="0" fontId="19" fillId="0" borderId="66" xfId="0" applyFont="1" applyBorder="1" applyAlignment="1">
      <alignment horizontal="center" vertical="center"/>
    </xf>
    <xf numFmtId="0" fontId="24" fillId="0" borderId="64" xfId="0" applyNumberFormat="1" applyFont="1" applyBorder="1" applyAlignment="1">
      <alignment horizontal="justify"/>
    </xf>
    <xf numFmtId="0" fontId="0" fillId="0" borderId="64" xfId="0" applyFont="1" applyBorder="1" applyAlignment="1">
      <alignment horizontal="justify"/>
    </xf>
    <xf numFmtId="0" fontId="0" fillId="0" borderId="64" xfId="0" applyBorder="1" applyAlignment="1">
      <alignment horizontal="justify"/>
    </xf>
    <xf numFmtId="0" fontId="0" fillId="0" borderId="20" xfId="0" applyBorder="1" applyAlignment="1">
      <alignment/>
    </xf>
    <xf numFmtId="0" fontId="24" fillId="0" borderId="64" xfId="0" applyFont="1" applyBorder="1" applyAlignment="1">
      <alignment horizontal="justify"/>
    </xf>
    <xf numFmtId="0" fontId="25" fillId="0" borderId="62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2" fontId="2" fillId="16" borderId="0" xfId="53" applyFont="1" applyFill="1" applyBorder="1" applyAlignment="1" applyProtection="1">
      <alignment/>
      <protection/>
    </xf>
    <xf numFmtId="0" fontId="0" fillId="0" borderId="64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0" fillId="0" borderId="24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20" xfId="0" applyNumberFormat="1" applyBorder="1" applyAlignment="1">
      <alignment horizontal="justify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Participação % das despesas na receita (Real)</a:t>
            </a:r>
          </a:p>
        </c:rich>
      </c:tx>
      <c:layout>
        <c:manualLayout>
          <c:xMode val="factor"/>
          <c:yMode val="factor"/>
          <c:x val="0.03575"/>
          <c:y val="-0.00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25"/>
          <c:y val="0.31525"/>
          <c:w val="0.70475"/>
          <c:h val="0.5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66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'Comparativo no mês'!$B$12:$B$20</c:f>
              <c:strCache>
                <c:ptCount val="9"/>
                <c:pt idx="0">
                  <c:v>Alimentação</c:v>
                </c:pt>
                <c:pt idx="1">
                  <c:v>Moradia</c:v>
                </c:pt>
                <c:pt idx="2">
                  <c:v>Educação</c:v>
                </c:pt>
                <c:pt idx="3">
                  <c:v>Comunicação</c:v>
                </c:pt>
                <c:pt idx="4">
                  <c:v>Saúde</c:v>
                </c:pt>
                <c:pt idx="5">
                  <c:v>Transporte</c:v>
                </c:pt>
                <c:pt idx="6">
                  <c:v>Pessoais</c:v>
                </c:pt>
                <c:pt idx="7">
                  <c:v>Lazer</c:v>
                </c:pt>
                <c:pt idx="8">
                  <c:v>Serviços Financeiros</c:v>
                </c:pt>
              </c:strCache>
            </c:strRef>
          </c:cat>
          <c:val>
            <c:numRef>
              <c:f>'Comparativo no mês'!$D$12:$D$20</c:f>
              <c:numCache>
                <c:ptCount val="9"/>
                <c:pt idx="0">
                  <c:v>410</c:v>
                </c:pt>
                <c:pt idx="1">
                  <c:v>552</c:v>
                </c:pt>
                <c:pt idx="2">
                  <c:v>0</c:v>
                </c:pt>
                <c:pt idx="3">
                  <c:v>85</c:v>
                </c:pt>
                <c:pt idx="4">
                  <c:v>255</c:v>
                </c:pt>
                <c:pt idx="5">
                  <c:v>130</c:v>
                </c:pt>
                <c:pt idx="6">
                  <c:v>95</c:v>
                </c:pt>
                <c:pt idx="7">
                  <c:v>40</c:v>
                </c:pt>
                <c:pt idx="8">
                  <c:v>186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Participação % dos meios de pagamento utilizados (Real)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216"/>
          <c:w val="0.7515"/>
          <c:h val="0.7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'Comparativo no mês'!$B$27:$B$32</c:f>
              <c:strCache>
                <c:ptCount val="6"/>
                <c:pt idx="0">
                  <c:v>Dinheiro</c:v>
                </c:pt>
                <c:pt idx="1">
                  <c:v>Cartão de Débito</c:v>
                </c:pt>
                <c:pt idx="2">
                  <c:v>Cheque</c:v>
                </c:pt>
                <c:pt idx="3">
                  <c:v>Débito Automático</c:v>
                </c:pt>
                <c:pt idx="4">
                  <c:v>Doc / Transferência</c:v>
                </c:pt>
                <c:pt idx="5">
                  <c:v>Fatura Cartão de Crédito no mês</c:v>
                </c:pt>
              </c:strCache>
            </c:strRef>
          </c:cat>
          <c:val>
            <c:numRef>
              <c:f>'Comparativo no mês'!$D$27:$D$32</c:f>
              <c:numCache>
                <c:ptCount val="6"/>
                <c:pt idx="0">
                  <c:v>265</c:v>
                </c:pt>
                <c:pt idx="1">
                  <c:v>1170</c:v>
                </c:pt>
                <c:pt idx="2">
                  <c:v>0</c:v>
                </c:pt>
                <c:pt idx="3">
                  <c:v>160</c:v>
                </c:pt>
                <c:pt idx="4">
                  <c:v>0</c:v>
                </c:pt>
                <c:pt idx="5">
                  <c:v>302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Participação % das despesas na receita (Real)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'Comparativo no mês'!$B$12:$B$20</c:f>
              <c:strCache>
                <c:ptCount val="9"/>
                <c:pt idx="0">
                  <c:v>Alimentação</c:v>
                </c:pt>
                <c:pt idx="1">
                  <c:v>Moradia</c:v>
                </c:pt>
                <c:pt idx="2">
                  <c:v>Educação</c:v>
                </c:pt>
                <c:pt idx="3">
                  <c:v>Comunicação</c:v>
                </c:pt>
                <c:pt idx="4">
                  <c:v>Saúde</c:v>
                </c:pt>
                <c:pt idx="5">
                  <c:v>Transporte</c:v>
                </c:pt>
                <c:pt idx="6">
                  <c:v>Pessoais</c:v>
                </c:pt>
                <c:pt idx="7">
                  <c:v>Lazer</c:v>
                </c:pt>
                <c:pt idx="8">
                  <c:v>Serviços Financeiros</c:v>
                </c:pt>
              </c:strCache>
            </c:strRef>
          </c:cat>
          <c:val>
            <c:numRef>
              <c:f>'Comparativo no mês'!$D$12:$D$20</c:f>
              <c:numCache>
                <c:ptCount val="9"/>
                <c:pt idx="0">
                  <c:v>410</c:v>
                </c:pt>
                <c:pt idx="1">
                  <c:v>552</c:v>
                </c:pt>
                <c:pt idx="2">
                  <c:v>0</c:v>
                </c:pt>
                <c:pt idx="3">
                  <c:v>85</c:v>
                </c:pt>
                <c:pt idx="4">
                  <c:v>255</c:v>
                </c:pt>
                <c:pt idx="5">
                  <c:v>130</c:v>
                </c:pt>
                <c:pt idx="6">
                  <c:v>95</c:v>
                </c:pt>
                <c:pt idx="7">
                  <c:v>40</c:v>
                </c:pt>
                <c:pt idx="8">
                  <c:v>186</c:v>
                </c:pt>
              </c:numCache>
            </c:numRef>
          </c:val>
        </c:ser>
        <c:gapWidth val="30"/>
        <c:axId val="27656541"/>
        <c:axId val="47582278"/>
      </c:bar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278"/>
        <c:crosses val="autoZero"/>
        <c:auto val="1"/>
        <c:lblOffset val="100"/>
        <c:noMultiLvlLbl val="0"/>
      </c:catAx>
      <c:valAx>
        <c:axId val="4758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56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Participação % dos meios de pagamento utilizados (Real)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'Comparativo no mês'!$B$27:$B$32</c:f>
              <c:strCache>
                <c:ptCount val="6"/>
                <c:pt idx="0">
                  <c:v>Dinheiro</c:v>
                </c:pt>
                <c:pt idx="1">
                  <c:v>Cartão de Débito</c:v>
                </c:pt>
                <c:pt idx="2">
                  <c:v>Cheque</c:v>
                </c:pt>
                <c:pt idx="3">
                  <c:v>Débito Automático</c:v>
                </c:pt>
                <c:pt idx="4">
                  <c:v>Doc / Transferência</c:v>
                </c:pt>
                <c:pt idx="5">
                  <c:v>Fatura Cartão de Crédito no mês</c:v>
                </c:pt>
              </c:strCache>
            </c:strRef>
          </c:cat>
          <c:val>
            <c:numRef>
              <c:f>'Comparativo no mês'!$D$27:$D$32</c:f>
              <c:numCache>
                <c:ptCount val="6"/>
                <c:pt idx="0">
                  <c:v>265</c:v>
                </c:pt>
                <c:pt idx="1">
                  <c:v>1170</c:v>
                </c:pt>
                <c:pt idx="2">
                  <c:v>0</c:v>
                </c:pt>
                <c:pt idx="3">
                  <c:v>160</c:v>
                </c:pt>
                <c:pt idx="4">
                  <c:v>0</c:v>
                </c:pt>
                <c:pt idx="5">
                  <c:v>302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17</xdr:col>
      <xdr:colOff>600075</xdr:colOff>
      <xdr:row>20</xdr:row>
      <xdr:rowOff>104775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209550" y="1657350"/>
          <a:ext cx="11430000" cy="3124200"/>
        </a:xfrm>
        <a:prstGeom prst="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Idec elaborou esta ferramenta para auxiliar na administração mais eficiente do seu orçamento doméstico, que possibilite: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acompanhar a origem e destino das receitas (salário e rendimento adicional);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identificar o hábito de consumo e os bens e serviços essenciais;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controlar gastos para manter o equilíbrio financeiro;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prever os rendimentos para o mês à frente;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planejar e definir prioridades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elaboração do orçamento doméstico exige dedicação, porém, é necessária para quem tem planos e deseja ter mais tranquilidade para lidar com as contas e realizar projetos futuros. Estabelecer metas e envolver a família contribui para alcançar esse objetivo.</a:t>
          </a:r>
        </a:p>
      </xdr:txBody>
    </xdr:sp>
    <xdr:clientData/>
  </xdr:twoCellAnchor>
  <xdr:twoCellAnchor>
    <xdr:from>
      <xdr:col>3</xdr:col>
      <xdr:colOff>161925</xdr:colOff>
      <xdr:row>32</xdr:row>
      <xdr:rowOff>9525</xdr:rowOff>
    </xdr:from>
    <xdr:to>
      <xdr:col>5</xdr:col>
      <xdr:colOff>9525</xdr:colOff>
      <xdr:row>33</xdr:row>
      <xdr:rowOff>57150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6896100"/>
          <a:ext cx="1066800" cy="238125"/>
        </a:xfrm>
        <a:prstGeom prst="rect">
          <a:avLst/>
        </a:prstGeom>
        <a:noFill/>
        <a:ln w="1908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3</xdr:col>
      <xdr:colOff>9525</xdr:colOff>
      <xdr:row>28</xdr:row>
      <xdr:rowOff>28575</xdr:rowOff>
    </xdr:from>
    <xdr:to>
      <xdr:col>12</xdr:col>
      <xdr:colOff>38100</xdr:colOff>
      <xdr:row>28</xdr:row>
      <xdr:rowOff>180975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6153150"/>
          <a:ext cx="5876925" cy="152400"/>
        </a:xfrm>
        <a:prstGeom prst="rect">
          <a:avLst/>
        </a:prstGeom>
        <a:noFill/>
        <a:ln w="2844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495300</xdr:colOff>
      <xdr:row>0</xdr:row>
      <xdr:rowOff>161925</xdr:rowOff>
    </xdr:from>
    <xdr:to>
      <xdr:col>3</xdr:col>
      <xdr:colOff>476250</xdr:colOff>
      <xdr:row>0</xdr:row>
      <xdr:rowOff>914400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61925"/>
          <a:ext cx="1200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32</xdr:row>
      <xdr:rowOff>9525</xdr:rowOff>
    </xdr:from>
    <xdr:to>
      <xdr:col>5</xdr:col>
      <xdr:colOff>9525</xdr:colOff>
      <xdr:row>33</xdr:row>
      <xdr:rowOff>57150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6896100"/>
          <a:ext cx="1066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908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3</xdr:col>
      <xdr:colOff>9525</xdr:colOff>
      <xdr:row>28</xdr:row>
      <xdr:rowOff>28575</xdr:rowOff>
    </xdr:from>
    <xdr:to>
      <xdr:col>12</xdr:col>
      <xdr:colOff>400050</xdr:colOff>
      <xdr:row>28</xdr:row>
      <xdr:rowOff>180975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6153150"/>
          <a:ext cx="6238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844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76200</xdr:rowOff>
    </xdr:from>
    <xdr:to>
      <xdr:col>1</xdr:col>
      <xdr:colOff>1647825</xdr:colOff>
      <xdr:row>0</xdr:row>
      <xdr:rowOff>933450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20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66675</xdr:rowOff>
    </xdr:from>
    <xdr:to>
      <xdr:col>1</xdr:col>
      <xdr:colOff>1657350</xdr:colOff>
      <xdr:row>0</xdr:row>
      <xdr:rowOff>923925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6675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47625</xdr:rowOff>
    </xdr:from>
    <xdr:to>
      <xdr:col>1</xdr:col>
      <xdr:colOff>1600200</xdr:colOff>
      <xdr:row>0</xdr:row>
      <xdr:rowOff>904875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76200</xdr:rowOff>
    </xdr:from>
    <xdr:to>
      <xdr:col>1</xdr:col>
      <xdr:colOff>1504950</xdr:colOff>
      <xdr:row>0</xdr:row>
      <xdr:rowOff>933450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1362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1</xdr:col>
      <xdr:colOff>1571625</xdr:colOff>
      <xdr:row>0</xdr:row>
      <xdr:rowOff>1000125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524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1562100</xdr:colOff>
      <xdr:row>0</xdr:row>
      <xdr:rowOff>990600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524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1</xdr:col>
      <xdr:colOff>1647825</xdr:colOff>
      <xdr:row>0</xdr:row>
      <xdr:rowOff>1057275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1524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</xdr:row>
      <xdr:rowOff>333375</xdr:rowOff>
    </xdr:from>
    <xdr:to>
      <xdr:col>15</xdr:col>
      <xdr:colOff>828675</xdr:colOff>
      <xdr:row>18</xdr:row>
      <xdr:rowOff>57150</xdr:rowOff>
    </xdr:to>
    <xdr:graphicFrame>
      <xdr:nvGraphicFramePr>
        <xdr:cNvPr id="2" name="Chart 2"/>
        <xdr:cNvGraphicFramePr/>
      </xdr:nvGraphicFramePr>
      <xdr:xfrm>
        <a:off x="5324475" y="1543050"/>
        <a:ext cx="5667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19</xdr:row>
      <xdr:rowOff>9525</xdr:rowOff>
    </xdr:from>
    <xdr:to>
      <xdr:col>15</xdr:col>
      <xdr:colOff>809625</xdr:colOff>
      <xdr:row>33</xdr:row>
      <xdr:rowOff>180975</xdr:rowOff>
    </xdr:to>
    <xdr:graphicFrame>
      <xdr:nvGraphicFramePr>
        <xdr:cNvPr id="3" name="Chart 3"/>
        <xdr:cNvGraphicFramePr/>
      </xdr:nvGraphicFramePr>
      <xdr:xfrm>
        <a:off x="5334000" y="4886325"/>
        <a:ext cx="56388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34</xdr:row>
      <xdr:rowOff>0</xdr:rowOff>
    </xdr:from>
    <xdr:to>
      <xdr:col>15</xdr:col>
      <xdr:colOff>828675</xdr:colOff>
      <xdr:row>34</xdr:row>
      <xdr:rowOff>0</xdr:rowOff>
    </xdr:to>
    <xdr:graphicFrame>
      <xdr:nvGraphicFramePr>
        <xdr:cNvPr id="4" name="Chart 2"/>
        <xdr:cNvGraphicFramePr/>
      </xdr:nvGraphicFramePr>
      <xdr:xfrm>
        <a:off x="5324475" y="799147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47625</xdr:colOff>
      <xdr:row>34</xdr:row>
      <xdr:rowOff>0</xdr:rowOff>
    </xdr:from>
    <xdr:to>
      <xdr:col>15</xdr:col>
      <xdr:colOff>809625</xdr:colOff>
      <xdr:row>34</xdr:row>
      <xdr:rowOff>0</xdr:rowOff>
    </xdr:to>
    <xdr:graphicFrame>
      <xdr:nvGraphicFramePr>
        <xdr:cNvPr id="5" name="Chart 3"/>
        <xdr:cNvGraphicFramePr/>
      </xdr:nvGraphicFramePr>
      <xdr:xfrm>
        <a:off x="5334000" y="7991475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66675</xdr:rowOff>
    </xdr:from>
    <xdr:to>
      <xdr:col>1</xdr:col>
      <xdr:colOff>1666875</xdr:colOff>
      <xdr:row>0</xdr:row>
      <xdr:rowOff>923925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66675</xdr:rowOff>
    </xdr:from>
    <xdr:to>
      <xdr:col>1</xdr:col>
      <xdr:colOff>1676400</xdr:colOff>
      <xdr:row>0</xdr:row>
      <xdr:rowOff>923925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6675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57150</xdr:rowOff>
    </xdr:from>
    <xdr:to>
      <xdr:col>1</xdr:col>
      <xdr:colOff>1657350</xdr:colOff>
      <xdr:row>0</xdr:row>
      <xdr:rowOff>914400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57150</xdr:rowOff>
    </xdr:from>
    <xdr:to>
      <xdr:col>1</xdr:col>
      <xdr:colOff>1714500</xdr:colOff>
      <xdr:row>0</xdr:row>
      <xdr:rowOff>914400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715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76200</xdr:rowOff>
    </xdr:from>
    <xdr:to>
      <xdr:col>1</xdr:col>
      <xdr:colOff>1685925</xdr:colOff>
      <xdr:row>0</xdr:row>
      <xdr:rowOff>933450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47625</xdr:rowOff>
    </xdr:from>
    <xdr:to>
      <xdr:col>1</xdr:col>
      <xdr:colOff>1647825</xdr:colOff>
      <xdr:row>0</xdr:row>
      <xdr:rowOff>904875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57150</xdr:rowOff>
    </xdr:from>
    <xdr:to>
      <xdr:col>1</xdr:col>
      <xdr:colOff>1714500</xdr:colOff>
      <xdr:row>0</xdr:row>
      <xdr:rowOff>914400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715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76200</xdr:rowOff>
    </xdr:from>
    <xdr:to>
      <xdr:col>1</xdr:col>
      <xdr:colOff>1714500</xdr:colOff>
      <xdr:row>0</xdr:row>
      <xdr:rowOff>933450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showGridLines="0" tabSelected="1" zoomScalePageLayoutView="0" workbookViewId="0" topLeftCell="A1">
      <selection activeCell="A89" sqref="A89:IV110"/>
    </sheetView>
  </sheetViews>
  <sheetFormatPr defaultColWidth="9.140625" defaultRowHeight="15"/>
  <cols>
    <col min="1" max="1" width="3.00390625" style="0" customWidth="1"/>
    <col min="12" max="14" width="14.57421875" style="0" customWidth="1"/>
  </cols>
  <sheetData>
    <row r="1" spans="2:18" ht="80.25" customHeight="1">
      <c r="B1" s="1"/>
      <c r="C1" s="2"/>
      <c r="D1" s="291" t="s">
        <v>0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4" spans="2:18" ht="18">
      <c r="B4" s="3" t="s">
        <v>1</v>
      </c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</row>
    <row r="26" spans="2:18" ht="20.25">
      <c r="B26" s="6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8"/>
      <c r="P26" s="8"/>
      <c r="Q26" s="8"/>
      <c r="R26" s="9"/>
    </row>
    <row r="27" spans="2:13" ht="3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8" ht="15">
      <c r="B28" s="11" t="s">
        <v>3</v>
      </c>
      <c r="C28" s="12" t="s">
        <v>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</row>
    <row r="29" spans="2:18" ht="15">
      <c r="B29" s="14"/>
      <c r="C29" s="15" t="s">
        <v>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</row>
    <row r="30" spans="2:18" ht="15">
      <c r="B30" s="14"/>
      <c r="C30" s="15" t="s">
        <v>216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</row>
    <row r="31" spans="2:18" ht="1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</row>
    <row r="32" spans="2:18" ht="15">
      <c r="B32" s="17" t="s">
        <v>6</v>
      </c>
      <c r="C32" s="15" t="s">
        <v>217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</row>
    <row r="33" spans="2:18" ht="15">
      <c r="B33" s="14"/>
      <c r="C33" s="15" t="s">
        <v>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</row>
    <row r="34" spans="2:18" ht="15">
      <c r="B34" s="14"/>
      <c r="C34" s="286" t="s">
        <v>218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</row>
    <row r="35" spans="2:18" ht="15">
      <c r="B35" s="14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"/>
      <c r="R35" s="16"/>
    </row>
    <row r="36" spans="2:18" ht="15">
      <c r="B36" s="17" t="s">
        <v>7</v>
      </c>
      <c r="C36" s="150" t="s">
        <v>224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"/>
      <c r="R36" s="16"/>
    </row>
    <row r="37" spans="2:18" ht="15">
      <c r="B37" s="14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"/>
      <c r="R37" s="16"/>
    </row>
    <row r="38" spans="2:18" ht="15">
      <c r="B38" s="17" t="s">
        <v>219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"/>
      <c r="R38" s="16"/>
    </row>
    <row r="39" spans="2:18" ht="15">
      <c r="B39" s="14"/>
      <c r="C39" s="150" t="s">
        <v>225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"/>
      <c r="R39" s="16"/>
    </row>
    <row r="40" spans="2:18" ht="15">
      <c r="B40" s="14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"/>
      <c r="R40" s="16"/>
    </row>
    <row r="41" spans="2:18" ht="15">
      <c r="B41" s="17" t="s">
        <v>220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</row>
    <row r="42" spans="2:18" ht="15">
      <c r="B42" s="14"/>
      <c r="C42" s="15" t="s">
        <v>221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</row>
    <row r="43" spans="2:18" ht="1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</row>
    <row r="44" spans="2:18" ht="15">
      <c r="B44" s="17" t="s">
        <v>222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2:18" ht="15">
      <c r="B45" s="14"/>
      <c r="C45" s="286" t="s">
        <v>223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</row>
    <row r="46" spans="2:18" ht="1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ht="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ht="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21" customHeight="1">
      <c r="A50" s="10"/>
      <c r="B50" s="21" t="s">
        <v>8</v>
      </c>
      <c r="C50" s="22"/>
      <c r="D50" s="22"/>
      <c r="E50" s="22"/>
      <c r="F50" s="22"/>
      <c r="G50" s="22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ht="3.75" customHeight="1"/>
    <row r="52" spans="1:18" ht="15">
      <c r="A52" s="24"/>
      <c r="B52" s="25" t="s">
        <v>9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6" customHeight="1">
      <c r="A53" s="24"/>
      <c r="B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4"/>
    </row>
    <row r="54" spans="1:18" ht="15">
      <c r="A54" s="24"/>
      <c r="B54" s="292" t="s">
        <v>227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</row>
    <row r="55" spans="1:18" ht="15">
      <c r="A55" s="24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</row>
    <row r="56" spans="1:18" ht="15">
      <c r="A56" s="24"/>
      <c r="B56" s="294" t="s">
        <v>228</v>
      </c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</row>
    <row r="57" spans="1:18" ht="15">
      <c r="A57" s="24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</row>
    <row r="58" spans="1:18" ht="28.5" customHeight="1">
      <c r="A58" s="24"/>
      <c r="B58" s="294" t="s">
        <v>10</v>
      </c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295"/>
    </row>
    <row r="59" spans="1:18" ht="15">
      <c r="A59" s="24"/>
      <c r="B59" s="294" t="s">
        <v>211</v>
      </c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</row>
    <row r="60" spans="1:18" ht="15">
      <c r="A60" s="24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</row>
    <row r="61" spans="1:18" ht="12" customHeight="1">
      <c r="A61" s="24"/>
      <c r="B61" s="2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24"/>
    </row>
    <row r="62" spans="1:18" ht="15">
      <c r="A62" s="24"/>
      <c r="B62" s="296" t="s">
        <v>212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</row>
    <row r="63" spans="1:18" ht="25.5" customHeight="1">
      <c r="A63" s="24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</row>
    <row r="64" spans="1:18" ht="9" customHeight="1">
      <c r="A64" s="24"/>
      <c r="B64" s="2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24"/>
    </row>
    <row r="65" spans="1:18" ht="12.75" customHeight="1">
      <c r="A65" s="24"/>
      <c r="B65" s="287" t="s">
        <v>11</v>
      </c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</row>
    <row r="66" spans="1:18" ht="44.25" customHeight="1">
      <c r="A66" s="24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</row>
    <row r="67" spans="1:18" ht="13.5" customHeight="1">
      <c r="A67" s="24"/>
      <c r="B67" s="290" t="s">
        <v>229</v>
      </c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</row>
    <row r="68" spans="1:18" ht="30" customHeight="1">
      <c r="A68" s="24"/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</row>
    <row r="69" spans="1:18" ht="13.5" customHeight="1">
      <c r="A69" s="24"/>
      <c r="B69" s="287" t="s">
        <v>12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</row>
    <row r="70" spans="1:18" ht="60.75" customHeight="1">
      <c r="A70" s="24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</row>
    <row r="71" spans="1:18" ht="33" customHeight="1">
      <c r="A71" s="24"/>
      <c r="B71" s="288" t="s">
        <v>13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18" ht="34.5" customHeight="1">
      <c r="A72" s="24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</row>
    <row r="73" spans="1:18" ht="57" customHeight="1">
      <c r="A73" s="24"/>
      <c r="B73" s="290" t="s">
        <v>213</v>
      </c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</row>
    <row r="74" spans="1:18" ht="5.25" customHeight="1">
      <c r="A74" s="24"/>
      <c r="B74" s="28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4"/>
    </row>
    <row r="75" spans="1:18" ht="47.25" customHeight="1">
      <c r="A75" s="24"/>
      <c r="B75" s="305" t="s">
        <v>230</v>
      </c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7"/>
    </row>
    <row r="76" spans="1:18" ht="29.25" customHeight="1">
      <c r="A76" s="24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</row>
    <row r="77" spans="1:18" ht="13.5" customHeight="1">
      <c r="A77" s="24"/>
      <c r="B77" s="288" t="s">
        <v>14</v>
      </c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</row>
    <row r="78" spans="1:18" ht="15">
      <c r="A78" s="24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</row>
    <row r="79" spans="1:18" ht="5.25" customHeight="1">
      <c r="A79" s="24"/>
      <c r="B79" s="28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24"/>
    </row>
    <row r="80" spans="1:18" ht="13.5" customHeight="1">
      <c r="A80" s="24"/>
      <c r="B80" s="288" t="s">
        <v>15</v>
      </c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</row>
    <row r="81" spans="1:18" ht="30.75" customHeight="1">
      <c r="A81" s="24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</row>
    <row r="82" spans="1:18" ht="51" customHeight="1">
      <c r="A82" s="24"/>
      <c r="B82" s="288" t="s">
        <v>231</v>
      </c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</row>
    <row r="83" spans="1:18" ht="5.25" customHeight="1">
      <c r="A83" s="15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1"/>
    </row>
    <row r="84" spans="2:18" ht="10.5" customHeight="1" thickBot="1">
      <c r="B84" s="289" t="s">
        <v>16</v>
      </c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</row>
    <row r="85" spans="2:18" ht="32.25" customHeight="1" thickBot="1" thickTop="1"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</row>
  </sheetData>
  <sheetProtection selectLockedCells="1" selectUnlockedCells="1"/>
  <mergeCells count="17">
    <mergeCell ref="B59:R60"/>
    <mergeCell ref="B62:R63"/>
    <mergeCell ref="B75:R75"/>
    <mergeCell ref="D1:R1"/>
    <mergeCell ref="B54:R55"/>
    <mergeCell ref="B56:R57"/>
    <mergeCell ref="B58:R58"/>
    <mergeCell ref="B84:R85"/>
    <mergeCell ref="B65:R66"/>
    <mergeCell ref="B67:R68"/>
    <mergeCell ref="B69:R70"/>
    <mergeCell ref="B71:R72"/>
    <mergeCell ref="B73:R73"/>
    <mergeCell ref="B76:R76"/>
    <mergeCell ref="B77:R78"/>
    <mergeCell ref="B80:R81"/>
    <mergeCell ref="B82:R82"/>
  </mergeCells>
  <printOptions/>
  <pageMargins left="0.2361111111111111" right="0.2361111111111111" top="0.24027777777777778" bottom="0.3541666666666667" header="0.5118055555555555" footer="0.5118055555555555"/>
  <pageSetup fitToHeight="2" fitToWidth="1" horizontalDpi="300" verticalDpi="3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PageLayoutView="0" workbookViewId="0" topLeftCell="A1">
      <selection activeCell="H26" sqref="H26:H30"/>
    </sheetView>
  </sheetViews>
  <sheetFormatPr defaultColWidth="9.140625" defaultRowHeight="15"/>
  <cols>
    <col min="1" max="1" width="3.57421875" style="0" customWidth="1"/>
    <col min="2" max="2" width="36.2812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98" t="s">
        <v>141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10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  <c r="J74" s="75"/>
    </row>
    <row r="75" spans="1:10" ht="15">
      <c r="A75" s="62"/>
      <c r="B75" s="43" t="s">
        <v>93</v>
      </c>
      <c r="C75" s="44"/>
      <c r="D75" s="44"/>
      <c r="E75" s="44"/>
      <c r="F75" s="44"/>
      <c r="G75" s="44"/>
      <c r="H75" s="45">
        <f aca="true" t="shared" si="4" ref="H75:H81">SUM(C75:G75)</f>
        <v>0</v>
      </c>
      <c r="I75" s="59"/>
      <c r="J75" s="75"/>
    </row>
    <row r="76" spans="1:10" ht="15">
      <c r="A76" s="62"/>
      <c r="B76" s="47" t="s">
        <v>94</v>
      </c>
      <c r="C76" s="85"/>
      <c r="D76" s="85"/>
      <c r="E76" s="85"/>
      <c r="F76" s="85"/>
      <c r="G76" s="85"/>
      <c r="H76" s="45">
        <f t="shared" si="4"/>
        <v>0</v>
      </c>
      <c r="I76" s="59"/>
      <c r="J76" s="75"/>
    </row>
    <row r="77" spans="1:10" ht="15">
      <c r="A77" s="62"/>
      <c r="B77" s="47" t="s">
        <v>95</v>
      </c>
      <c r="C77" s="85"/>
      <c r="D77" s="85"/>
      <c r="E77" s="85"/>
      <c r="F77" s="85"/>
      <c r="G77" s="85"/>
      <c r="H77" s="45">
        <f t="shared" si="4"/>
        <v>0</v>
      </c>
      <c r="I77" s="59"/>
      <c r="J77" s="75"/>
    </row>
    <row r="78" spans="1:10" ht="15">
      <c r="A78" s="62"/>
      <c r="B78" s="47" t="s">
        <v>96</v>
      </c>
      <c r="C78" s="85"/>
      <c r="D78" s="85"/>
      <c r="E78" s="85"/>
      <c r="F78" s="85"/>
      <c r="G78" s="85"/>
      <c r="H78" s="45">
        <f t="shared" si="4"/>
        <v>0</v>
      </c>
      <c r="I78" s="59"/>
      <c r="J78" s="75"/>
    </row>
    <row r="79" spans="1:10" ht="15">
      <c r="A79" s="62"/>
      <c r="B79" s="47" t="s">
        <v>97</v>
      </c>
      <c r="C79" s="85"/>
      <c r="D79" s="85"/>
      <c r="E79" s="85"/>
      <c r="F79" s="85"/>
      <c r="G79" s="85"/>
      <c r="H79" s="45">
        <f t="shared" si="4"/>
        <v>0</v>
      </c>
      <c r="I79" s="59"/>
      <c r="J79" s="75"/>
    </row>
    <row r="80" spans="1:10" ht="15">
      <c r="A80" s="62"/>
      <c r="B80" s="47" t="s">
        <v>98</v>
      </c>
      <c r="C80" s="87"/>
      <c r="D80" s="87"/>
      <c r="E80" s="87"/>
      <c r="F80" s="87"/>
      <c r="G80" s="87"/>
      <c r="H80" s="45">
        <f t="shared" si="4"/>
        <v>0</v>
      </c>
      <c r="I80" s="59"/>
      <c r="J80" s="75"/>
    </row>
    <row r="81" spans="1:10" ht="15">
      <c r="A81" s="62"/>
      <c r="B81" s="47" t="s">
        <v>99</v>
      </c>
      <c r="C81" s="85"/>
      <c r="D81" s="85"/>
      <c r="E81" s="85"/>
      <c r="F81" s="85"/>
      <c r="G81" s="85"/>
      <c r="H81" s="45">
        <f t="shared" si="4"/>
        <v>0</v>
      </c>
      <c r="I81" s="59"/>
      <c r="J81" s="75"/>
    </row>
    <row r="82" spans="1:10" ht="18.75">
      <c r="A82" s="62"/>
      <c r="B82" s="90" t="s">
        <v>100</v>
      </c>
      <c r="C82" s="125">
        <f aca="true" t="shared" si="5" ref="C82:H82">SUM(C75:C80)</f>
        <v>0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0</v>
      </c>
      <c r="I82" s="59"/>
      <c r="J82" s="75"/>
    </row>
    <row r="83" ht="15">
      <c r="J83" s="75"/>
    </row>
    <row r="84" spans="1:10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SETEMBRO</v>
      </c>
      <c r="I84" s="35"/>
      <c r="J84" s="7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+Ago!H90-Ago!H91</f>
        <v>0.84375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0.84375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0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0.84375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0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0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0.84375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SETEMBRO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/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4027777777777778" right="0.24027777777777778" top="0.22013888888888888" bottom="0.2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PageLayoutView="0" workbookViewId="0" topLeftCell="A1">
      <selection activeCell="H26" sqref="H26:H30"/>
    </sheetView>
  </sheetViews>
  <sheetFormatPr defaultColWidth="9.140625" defaultRowHeight="15"/>
  <cols>
    <col min="1" max="1" width="3.57421875" style="0" customWidth="1"/>
    <col min="2" max="2" width="36.2812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98" t="s">
        <v>142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/>
      <c r="D75" s="44"/>
      <c r="E75" s="44"/>
      <c r="F75" s="44"/>
      <c r="G75" s="44"/>
      <c r="H75" s="45">
        <f aca="true" t="shared" si="4" ref="H75:H81">SUM(C75:G75)</f>
        <v>0</v>
      </c>
      <c r="I75" s="59"/>
    </row>
    <row r="76" spans="1:9" ht="15">
      <c r="A76" s="62"/>
      <c r="B76" s="47" t="s">
        <v>94</v>
      </c>
      <c r="C76" s="85"/>
      <c r="D76" s="85"/>
      <c r="E76" s="85"/>
      <c r="F76" s="85"/>
      <c r="G76" s="85"/>
      <c r="H76" s="45">
        <f t="shared" si="4"/>
        <v>0</v>
      </c>
      <c r="I76" s="59"/>
    </row>
    <row r="77" spans="1:9" ht="15">
      <c r="A77" s="62"/>
      <c r="B77" s="47" t="s">
        <v>95</v>
      </c>
      <c r="C77" s="85"/>
      <c r="D77" s="85"/>
      <c r="E77" s="85"/>
      <c r="F77" s="85"/>
      <c r="G77" s="85"/>
      <c r="H77" s="45">
        <f t="shared" si="4"/>
        <v>0</v>
      </c>
      <c r="I77" s="59"/>
    </row>
    <row r="78" spans="1:9" ht="15">
      <c r="A78" s="62"/>
      <c r="B78" s="47" t="s">
        <v>96</v>
      </c>
      <c r="C78" s="85"/>
      <c r="D78" s="85"/>
      <c r="E78" s="85"/>
      <c r="F78" s="85"/>
      <c r="G78" s="85"/>
      <c r="H78" s="45">
        <f t="shared" si="4"/>
        <v>0</v>
      </c>
      <c r="I78" s="59"/>
    </row>
    <row r="79" spans="1:9" ht="15">
      <c r="A79" s="62"/>
      <c r="B79" s="47" t="s">
        <v>97</v>
      </c>
      <c r="C79" s="85"/>
      <c r="D79" s="85"/>
      <c r="E79" s="85"/>
      <c r="F79" s="85"/>
      <c r="G79" s="85"/>
      <c r="H79" s="45">
        <f t="shared" si="4"/>
        <v>0</v>
      </c>
      <c r="I79" s="59"/>
    </row>
    <row r="80" spans="1:9" ht="15">
      <c r="A80" s="62"/>
      <c r="B80" s="47" t="s">
        <v>98</v>
      </c>
      <c r="C80" s="87"/>
      <c r="D80" s="87"/>
      <c r="E80" s="87"/>
      <c r="F80" s="87"/>
      <c r="G80" s="87"/>
      <c r="H80" s="45">
        <f t="shared" si="4"/>
        <v>0</v>
      </c>
      <c r="I80" s="59"/>
    </row>
    <row r="81" spans="1:9" ht="15">
      <c r="A81" s="62"/>
      <c r="B81" s="47" t="s">
        <v>99</v>
      </c>
      <c r="C81" s="85"/>
      <c r="D81" s="85"/>
      <c r="E81" s="85"/>
      <c r="F81" s="85"/>
      <c r="G81" s="85"/>
      <c r="H81" s="45">
        <f t="shared" si="4"/>
        <v>0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0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0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OUTUBRO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+Set!H90-Set!H91</f>
        <v>0.84375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0.84375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0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0.84375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0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0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0.84375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OUTUBRO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/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4027777777777778" right="0.24027777777777778" top="0.30972222222222223" bottom="0.2298611111111111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PageLayoutView="0" workbookViewId="0" topLeftCell="A1">
      <selection activeCell="H26" sqref="H26:H30"/>
    </sheetView>
  </sheetViews>
  <sheetFormatPr defaultColWidth="9.140625" defaultRowHeight="15"/>
  <cols>
    <col min="1" max="1" width="3.57421875" style="0" customWidth="1"/>
    <col min="2" max="2" width="37.0039062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98" t="s">
        <v>143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134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/>
      <c r="D75" s="44"/>
      <c r="E75" s="44"/>
      <c r="F75" s="44"/>
      <c r="G75" s="44"/>
      <c r="H75" s="45">
        <f aca="true" t="shared" si="4" ref="H75:H81">SUM(C75:G75)</f>
        <v>0</v>
      </c>
      <c r="I75" s="59"/>
    </row>
    <row r="76" spans="1:9" ht="15">
      <c r="A76" s="62"/>
      <c r="B76" s="47" t="s">
        <v>94</v>
      </c>
      <c r="C76" s="85"/>
      <c r="D76" s="85"/>
      <c r="E76" s="85"/>
      <c r="F76" s="85"/>
      <c r="G76" s="85"/>
      <c r="H76" s="45">
        <f t="shared" si="4"/>
        <v>0</v>
      </c>
      <c r="I76" s="59"/>
    </row>
    <row r="77" spans="1:9" ht="15">
      <c r="A77" s="62"/>
      <c r="B77" s="47" t="s">
        <v>95</v>
      </c>
      <c r="C77" s="85"/>
      <c r="D77" s="85"/>
      <c r="E77" s="85"/>
      <c r="F77" s="85"/>
      <c r="G77" s="85"/>
      <c r="H77" s="45">
        <f t="shared" si="4"/>
        <v>0</v>
      </c>
      <c r="I77" s="59"/>
    </row>
    <row r="78" spans="1:9" ht="15">
      <c r="A78" s="62"/>
      <c r="B78" s="47" t="s">
        <v>96</v>
      </c>
      <c r="C78" s="85"/>
      <c r="D78" s="85"/>
      <c r="E78" s="85"/>
      <c r="F78" s="85"/>
      <c r="G78" s="85"/>
      <c r="H78" s="45">
        <f t="shared" si="4"/>
        <v>0</v>
      </c>
      <c r="I78" s="59"/>
    </row>
    <row r="79" spans="1:9" ht="15">
      <c r="A79" s="62"/>
      <c r="B79" s="47" t="s">
        <v>97</v>
      </c>
      <c r="C79" s="85"/>
      <c r="D79" s="85"/>
      <c r="E79" s="85"/>
      <c r="F79" s="85"/>
      <c r="G79" s="85"/>
      <c r="H79" s="45">
        <f t="shared" si="4"/>
        <v>0</v>
      </c>
      <c r="I79" s="59"/>
    </row>
    <row r="80" spans="1:9" ht="15">
      <c r="A80" s="62"/>
      <c r="B80" s="47" t="s">
        <v>98</v>
      </c>
      <c r="C80" s="87"/>
      <c r="D80" s="87"/>
      <c r="E80" s="87"/>
      <c r="F80" s="87"/>
      <c r="G80" s="87"/>
      <c r="H80" s="45">
        <f t="shared" si="4"/>
        <v>0</v>
      </c>
      <c r="I80" s="59"/>
    </row>
    <row r="81" spans="1:9" ht="15">
      <c r="A81" s="62"/>
      <c r="B81" s="47" t="s">
        <v>99</v>
      </c>
      <c r="C81" s="85"/>
      <c r="D81" s="85"/>
      <c r="E81" s="85"/>
      <c r="F81" s="85"/>
      <c r="G81" s="85"/>
      <c r="H81" s="45">
        <f t="shared" si="4"/>
        <v>0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0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0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NOVEMBRO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+Out!H90-Out!H91</f>
        <v>0.84375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0.84375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0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0.84375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0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0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0.84375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NOVEMBRO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/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5" right="0.24027777777777778" top="0.25" bottom="0.2298611111111111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showGridLines="0" zoomScale="110" zoomScaleNormal="110" zoomScalePageLayoutView="0" workbookViewId="0" topLeftCell="A1">
      <selection activeCell="H26" sqref="H26:H30"/>
    </sheetView>
  </sheetViews>
  <sheetFormatPr defaultColWidth="9.140625" defaultRowHeight="15"/>
  <cols>
    <col min="1" max="1" width="3.57421875" style="0" customWidth="1"/>
    <col min="2" max="2" width="36.0039062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6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35"/>
      <c r="K1" s="135"/>
      <c r="L1" s="135"/>
      <c r="M1" s="135"/>
      <c r="N1" s="135"/>
      <c r="O1" s="135"/>
      <c r="P1" s="13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98" t="s">
        <v>144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/>
      <c r="D75" s="44"/>
      <c r="E75" s="44"/>
      <c r="F75" s="44"/>
      <c r="G75" s="44"/>
      <c r="H75" s="45">
        <f aca="true" t="shared" si="4" ref="H75:H81">SUM(C75:G75)</f>
        <v>0</v>
      </c>
      <c r="I75" s="59"/>
    </row>
    <row r="76" spans="1:9" ht="15">
      <c r="A76" s="62"/>
      <c r="B76" s="47" t="s">
        <v>94</v>
      </c>
      <c r="C76" s="85"/>
      <c r="D76" s="85"/>
      <c r="E76" s="85"/>
      <c r="F76" s="85"/>
      <c r="G76" s="85"/>
      <c r="H76" s="45">
        <f t="shared" si="4"/>
        <v>0</v>
      </c>
      <c r="I76" s="59"/>
    </row>
    <row r="77" spans="1:9" ht="15">
      <c r="A77" s="62"/>
      <c r="B77" s="47" t="s">
        <v>95</v>
      </c>
      <c r="C77" s="85"/>
      <c r="D77" s="85"/>
      <c r="E77" s="85"/>
      <c r="F77" s="85"/>
      <c r="G77" s="85"/>
      <c r="H77" s="45">
        <f t="shared" si="4"/>
        <v>0</v>
      </c>
      <c r="I77" s="59"/>
    </row>
    <row r="78" spans="1:9" ht="15">
      <c r="A78" s="62"/>
      <c r="B78" s="47" t="s">
        <v>96</v>
      </c>
      <c r="C78" s="85"/>
      <c r="D78" s="85"/>
      <c r="E78" s="85"/>
      <c r="F78" s="85"/>
      <c r="G78" s="85"/>
      <c r="H78" s="45">
        <f t="shared" si="4"/>
        <v>0</v>
      </c>
      <c r="I78" s="59"/>
    </row>
    <row r="79" spans="1:9" ht="15">
      <c r="A79" s="62"/>
      <c r="B79" s="47" t="s">
        <v>97</v>
      </c>
      <c r="C79" s="85"/>
      <c r="D79" s="85"/>
      <c r="E79" s="85"/>
      <c r="F79" s="85"/>
      <c r="G79" s="85"/>
      <c r="H79" s="45">
        <f t="shared" si="4"/>
        <v>0</v>
      </c>
      <c r="I79" s="59"/>
    </row>
    <row r="80" spans="1:9" ht="15">
      <c r="A80" s="62"/>
      <c r="B80" s="47" t="s">
        <v>98</v>
      </c>
      <c r="C80" s="87"/>
      <c r="D80" s="87"/>
      <c r="E80" s="87"/>
      <c r="F80" s="87"/>
      <c r="G80" s="87"/>
      <c r="H80" s="45">
        <f t="shared" si="4"/>
        <v>0</v>
      </c>
      <c r="I80" s="59"/>
    </row>
    <row r="81" spans="1:9" ht="15">
      <c r="A81" s="62"/>
      <c r="B81" s="47" t="s">
        <v>99</v>
      </c>
      <c r="C81" s="85"/>
      <c r="D81" s="85"/>
      <c r="E81" s="85"/>
      <c r="F81" s="85"/>
      <c r="G81" s="85"/>
      <c r="H81" s="45">
        <f t="shared" si="4"/>
        <v>0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0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0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DEZEMBRO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+Nov!H90-Nov!H91</f>
        <v>0.84375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0.84375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0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0.84375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0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0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0.84375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DEZEMBRO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/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5" right="0.2701388888888889" top="0.2298611111111111" bottom="0.32013888888888886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1" max="1" width="2.57421875" style="0" customWidth="1"/>
    <col min="2" max="2" width="38.00390625" style="0" customWidth="1"/>
    <col min="3" max="14" width="11.28125" style="0" customWidth="1"/>
    <col min="15" max="15" width="12.140625" style="0" customWidth="1"/>
    <col min="16" max="16" width="2.7109375" style="0" customWidth="1"/>
  </cols>
  <sheetData>
    <row r="1" spans="1:16" ht="83.25" customHeight="1">
      <c r="A1" s="297"/>
      <c r="B1" s="297"/>
      <c r="C1" s="299" t="s">
        <v>0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0" ht="23.25">
      <c r="A2" s="136" t="s">
        <v>145</v>
      </c>
      <c r="C2" s="15"/>
      <c r="D2" s="15"/>
      <c r="E2" s="15"/>
      <c r="F2" s="15"/>
      <c r="G2" s="15"/>
      <c r="H2" s="15"/>
      <c r="I2" s="15"/>
      <c r="J2" s="15"/>
    </row>
    <row r="3" spans="1:16" ht="17.25" customHeight="1">
      <c r="A3" s="137"/>
      <c r="B3" s="138" t="s">
        <v>146</v>
      </c>
      <c r="C3" s="139" t="s">
        <v>147</v>
      </c>
      <c r="D3" s="140" t="s">
        <v>148</v>
      </c>
      <c r="E3" s="140" t="s">
        <v>149</v>
      </c>
      <c r="F3" s="139" t="s">
        <v>150</v>
      </c>
      <c r="G3" s="140" t="s">
        <v>151</v>
      </c>
      <c r="H3" s="139" t="s">
        <v>152</v>
      </c>
      <c r="I3" s="140" t="s">
        <v>153</v>
      </c>
      <c r="J3" s="140" t="s">
        <v>154</v>
      </c>
      <c r="K3" s="140" t="s">
        <v>155</v>
      </c>
      <c r="L3" s="140" t="s">
        <v>156</v>
      </c>
      <c r="M3" s="140" t="s">
        <v>157</v>
      </c>
      <c r="N3" s="141" t="s">
        <v>158</v>
      </c>
      <c r="O3" s="141" t="s">
        <v>159</v>
      </c>
      <c r="P3" s="59"/>
    </row>
    <row r="4" spans="1:16" ht="15">
      <c r="A4" s="59"/>
      <c r="B4" s="142" t="s">
        <v>27</v>
      </c>
      <c r="C4" s="143">
        <f>+Jan!$H$4</f>
        <v>1800</v>
      </c>
      <c r="D4" s="143">
        <f>+Fev!H4</f>
        <v>0</v>
      </c>
      <c r="E4" s="143">
        <f>+Mar!$H$4</f>
        <v>0</v>
      </c>
      <c r="F4" s="143">
        <f>+Abr!$H$4</f>
        <v>0</v>
      </c>
      <c r="G4" s="143">
        <f>+Mai!$H$4</f>
        <v>0</v>
      </c>
      <c r="H4" s="143">
        <f>+Jun!$H$4</f>
        <v>0</v>
      </c>
      <c r="I4" s="143">
        <f>+Jul!$H$4</f>
        <v>0</v>
      </c>
      <c r="J4" s="143">
        <f>+Ago!$H$4</f>
        <v>0</v>
      </c>
      <c r="K4" s="143">
        <f>+Set!$H$4</f>
        <v>0</v>
      </c>
      <c r="L4" s="143">
        <f>+Out!$H$4</f>
        <v>0</v>
      </c>
      <c r="M4" s="143">
        <f>+Nov!$H$4</f>
        <v>0</v>
      </c>
      <c r="N4" s="144">
        <f>+Dez!$H$4</f>
        <v>0</v>
      </c>
      <c r="O4" s="145">
        <f>SUM(C4:N4)</f>
        <v>1800</v>
      </c>
      <c r="P4" s="59"/>
    </row>
    <row r="5" spans="1:16" ht="15">
      <c r="A5" s="59"/>
      <c r="B5" s="142" t="s">
        <v>28</v>
      </c>
      <c r="C5" s="143">
        <f>+Jan!$H$5</f>
        <v>0</v>
      </c>
      <c r="D5" s="143">
        <f>+Fev!H5</f>
        <v>0</v>
      </c>
      <c r="E5" s="143">
        <f>+Mar!$H$4</f>
        <v>0</v>
      </c>
      <c r="F5" s="143">
        <f>+Abr!$H$5</f>
        <v>0</v>
      </c>
      <c r="G5" s="143">
        <f>+Mai!$H$5</f>
        <v>0</v>
      </c>
      <c r="H5" s="143">
        <f>+Jun!$H$5</f>
        <v>0</v>
      </c>
      <c r="I5" s="143">
        <f>+Jul!$H$5</f>
        <v>0</v>
      </c>
      <c r="J5" s="143">
        <f>+Ago!$H$5</f>
        <v>0</v>
      </c>
      <c r="K5" s="143">
        <f>+Set!$H$5</f>
        <v>0</v>
      </c>
      <c r="L5" s="143">
        <f>+Out!$H$5</f>
        <v>0</v>
      </c>
      <c r="M5" s="143">
        <f>+Nov!$H$5</f>
        <v>0</v>
      </c>
      <c r="N5" s="144">
        <f>+Dez!$H$5</f>
        <v>0</v>
      </c>
      <c r="O5" s="145">
        <f>SUM(C5:N5)</f>
        <v>0</v>
      </c>
      <c r="P5" s="59"/>
    </row>
    <row r="6" spans="1:16" ht="15">
      <c r="A6" s="59"/>
      <c r="B6" s="142" t="s">
        <v>29</v>
      </c>
      <c r="C6" s="143">
        <f>+Jan!$H$6</f>
        <v>0</v>
      </c>
      <c r="D6" s="143">
        <f>+Fev!H6</f>
        <v>0</v>
      </c>
      <c r="E6" s="143">
        <f>+Mar!$H$4</f>
        <v>0</v>
      </c>
      <c r="F6" s="143">
        <f>+Abr!$H$6</f>
        <v>0</v>
      </c>
      <c r="G6" s="143">
        <f>+Mai!$H$6</f>
        <v>0</v>
      </c>
      <c r="H6" s="143">
        <f>+Jun!$H$6</f>
        <v>0</v>
      </c>
      <c r="I6" s="143">
        <f>+Jul!$H$6</f>
        <v>0</v>
      </c>
      <c r="J6" s="143">
        <f>+Ago!$H$6</f>
        <v>0</v>
      </c>
      <c r="K6" s="143">
        <f>+Set!$H$6</f>
        <v>0</v>
      </c>
      <c r="L6" s="143">
        <f>+Out!$H$6</f>
        <v>0</v>
      </c>
      <c r="M6" s="143">
        <f>+Nov!$H$6</f>
        <v>0</v>
      </c>
      <c r="N6" s="144">
        <f>+Dez!$H$6</f>
        <v>0</v>
      </c>
      <c r="O6" s="145">
        <f>SUM(C6:N6)</f>
        <v>0</v>
      </c>
      <c r="P6" s="59"/>
    </row>
    <row r="7" spans="1:16" ht="15">
      <c r="A7" s="59"/>
      <c r="B7" s="142" t="s">
        <v>30</v>
      </c>
      <c r="C7" s="143">
        <f>+Jan!$H$7</f>
        <v>0</v>
      </c>
      <c r="D7" s="143">
        <f>+Fev!H7</f>
        <v>0</v>
      </c>
      <c r="E7" s="143">
        <f>+Mar!$H$4</f>
        <v>0</v>
      </c>
      <c r="F7" s="143">
        <f>+Abr!$H$7</f>
        <v>0</v>
      </c>
      <c r="G7" s="143">
        <f>+Mai!$H$7</f>
        <v>0</v>
      </c>
      <c r="H7" s="143">
        <f>+Jun!$H$7</f>
        <v>0</v>
      </c>
      <c r="I7" s="143">
        <f>+Jul!$H$7</f>
        <v>0</v>
      </c>
      <c r="J7" s="143">
        <f>+Ago!$H$7</f>
        <v>0</v>
      </c>
      <c r="K7" s="143">
        <f>+Set!$H$7</f>
        <v>0</v>
      </c>
      <c r="L7" s="143">
        <f>+Out!$H$7</f>
        <v>0</v>
      </c>
      <c r="M7" s="143">
        <f>+Nov!$H$7</f>
        <v>0</v>
      </c>
      <c r="N7" s="144">
        <f>+Dez!$H$7</f>
        <v>0</v>
      </c>
      <c r="O7" s="145">
        <f>SUM(C7:N7)</f>
        <v>0</v>
      </c>
      <c r="P7" s="59"/>
    </row>
    <row r="8" spans="1:16" ht="15">
      <c r="A8" s="59"/>
      <c r="B8" s="142" t="s">
        <v>160</v>
      </c>
      <c r="C8" s="143">
        <f>+Jan!$H$8</f>
        <v>0</v>
      </c>
      <c r="D8" s="143">
        <f>+Fev!H8</f>
        <v>0</v>
      </c>
      <c r="E8" s="143">
        <f>+Mar!$H$4</f>
        <v>0</v>
      </c>
      <c r="F8" s="143">
        <f>+Abr!$H$8</f>
        <v>0</v>
      </c>
      <c r="G8" s="143">
        <f>+Mai!$H$8</f>
        <v>0</v>
      </c>
      <c r="H8" s="143">
        <f>+Jun!$H$8</f>
        <v>0</v>
      </c>
      <c r="I8" s="143">
        <f>+Jul!$H$8</f>
        <v>0</v>
      </c>
      <c r="J8" s="143">
        <f>+Ago!$H$8</f>
        <v>0</v>
      </c>
      <c r="K8" s="143">
        <f>+Set!$H$8</f>
        <v>0</v>
      </c>
      <c r="L8" s="143">
        <f>+Out!$H$8</f>
        <v>0</v>
      </c>
      <c r="M8" s="143">
        <f>+Nov!$H$8</f>
        <v>0</v>
      </c>
      <c r="N8" s="144">
        <f>+Dez!$H$8</f>
        <v>0</v>
      </c>
      <c r="O8" s="145">
        <f>SUM(C8:N8)</f>
        <v>0</v>
      </c>
      <c r="P8" s="59"/>
    </row>
    <row r="9" spans="1:16" ht="19.5" customHeight="1">
      <c r="A9" s="62"/>
      <c r="B9" s="146" t="s">
        <v>161</v>
      </c>
      <c r="C9" s="147">
        <f aca="true" t="shared" si="0" ref="C9:O9">SUM(C4:C8)</f>
        <v>1800</v>
      </c>
      <c r="D9" s="147">
        <f t="shared" si="0"/>
        <v>0</v>
      </c>
      <c r="E9" s="147">
        <f t="shared" si="0"/>
        <v>0</v>
      </c>
      <c r="F9" s="147">
        <f t="shared" si="0"/>
        <v>0</v>
      </c>
      <c r="G9" s="147">
        <f t="shared" si="0"/>
        <v>0</v>
      </c>
      <c r="H9" s="147">
        <f t="shared" si="0"/>
        <v>0</v>
      </c>
      <c r="I9" s="147">
        <f t="shared" si="0"/>
        <v>0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8">
        <f t="shared" si="0"/>
        <v>0</v>
      </c>
      <c r="O9" s="149">
        <f t="shared" si="0"/>
        <v>1800</v>
      </c>
      <c r="P9" s="62"/>
    </row>
    <row r="10" spans="2:15" ht="12" customHeight="1">
      <c r="B10" s="150"/>
      <c r="C10" s="151"/>
      <c r="D10" s="151"/>
      <c r="E10" s="152"/>
      <c r="F10" s="151"/>
      <c r="G10" s="151"/>
      <c r="H10" s="151"/>
      <c r="I10" s="151"/>
      <c r="J10" s="151"/>
      <c r="K10" s="151"/>
      <c r="L10" s="151"/>
      <c r="M10" s="151"/>
      <c r="N10" s="151"/>
      <c r="O10" s="150"/>
    </row>
    <row r="11" spans="1:16" ht="17.25" customHeight="1">
      <c r="A11" s="153"/>
      <c r="B11" s="154" t="s">
        <v>162</v>
      </c>
      <c r="C11" s="155" t="s">
        <v>147</v>
      </c>
      <c r="D11" s="155" t="s">
        <v>148</v>
      </c>
      <c r="E11" s="155" t="s">
        <v>149</v>
      </c>
      <c r="F11" s="155" t="s">
        <v>150</v>
      </c>
      <c r="G11" s="155" t="s">
        <v>151</v>
      </c>
      <c r="H11" s="155" t="s">
        <v>152</v>
      </c>
      <c r="I11" s="155" t="s">
        <v>153</v>
      </c>
      <c r="J11" s="155" t="s">
        <v>154</v>
      </c>
      <c r="K11" s="155" t="s">
        <v>155</v>
      </c>
      <c r="L11" s="155" t="s">
        <v>156</v>
      </c>
      <c r="M11" s="155" t="s">
        <v>157</v>
      </c>
      <c r="N11" s="156" t="s">
        <v>158</v>
      </c>
      <c r="O11" s="157" t="s">
        <v>159</v>
      </c>
      <c r="P11" s="158"/>
    </row>
    <row r="12" spans="1:16" ht="15">
      <c r="A12" s="159"/>
      <c r="B12" s="160" t="str">
        <f>+Jan!$B$12</f>
        <v>Alimentação</v>
      </c>
      <c r="C12" s="161">
        <f>+Jan!$H$12</f>
        <v>445</v>
      </c>
      <c r="D12" s="161">
        <f>+Fev!$H$12</f>
        <v>0</v>
      </c>
      <c r="E12" s="161">
        <f>+Mar!$H$12</f>
        <v>0</v>
      </c>
      <c r="F12" s="161">
        <f>+Abr!$H$12</f>
        <v>0</v>
      </c>
      <c r="G12" s="161">
        <f>+Mai!$H$12</f>
        <v>0</v>
      </c>
      <c r="H12" s="161">
        <f>+Jun!$H$12</f>
        <v>0</v>
      </c>
      <c r="I12" s="161">
        <f>+Jul!$H$12</f>
        <v>0</v>
      </c>
      <c r="J12" s="161">
        <f>+Ago!$H$12</f>
        <v>0</v>
      </c>
      <c r="K12" s="161">
        <f>+Set!$H$12</f>
        <v>0</v>
      </c>
      <c r="L12" s="161">
        <f>+Out!$H$12</f>
        <v>0</v>
      </c>
      <c r="M12" s="161">
        <f>+Nov!$H$12</f>
        <v>0</v>
      </c>
      <c r="N12" s="161">
        <f>+Dez!$H$12</f>
        <v>0</v>
      </c>
      <c r="O12" s="145">
        <f aca="true" t="shared" si="1" ref="O12:O20">SUM(C12:N12)</f>
        <v>445</v>
      </c>
      <c r="P12" s="46"/>
    </row>
    <row r="13" spans="1:16" ht="15">
      <c r="A13" s="159"/>
      <c r="B13" s="162" t="str">
        <f>+Jan!$B$17</f>
        <v>Moradia</v>
      </c>
      <c r="C13" s="161">
        <f>+Jan!$H$17</f>
        <v>552</v>
      </c>
      <c r="D13" s="161">
        <f>+Fev!$H$17</f>
        <v>0</v>
      </c>
      <c r="E13" s="161">
        <f>+Mar!$H$17</f>
        <v>0</v>
      </c>
      <c r="F13" s="161">
        <f>+Abr!$H$17</f>
        <v>0</v>
      </c>
      <c r="G13" s="161">
        <f>+Mai!$H$17</f>
        <v>0</v>
      </c>
      <c r="H13" s="161">
        <f>+Jun!$H$17</f>
        <v>0</v>
      </c>
      <c r="I13" s="161">
        <f>+Jul!$H$17</f>
        <v>0</v>
      </c>
      <c r="J13" s="161">
        <f>+Ago!$H$17</f>
        <v>0</v>
      </c>
      <c r="K13" s="161">
        <f>+Set!$H$17</f>
        <v>0</v>
      </c>
      <c r="L13" s="161">
        <f>+Out!$H$17</f>
        <v>0</v>
      </c>
      <c r="M13" s="161">
        <f>+Nov!$H$17</f>
        <v>0</v>
      </c>
      <c r="N13" s="161">
        <f>+Dez!$H$17</f>
        <v>0</v>
      </c>
      <c r="O13" s="145">
        <f t="shared" si="1"/>
        <v>552</v>
      </c>
      <c r="P13" s="46"/>
    </row>
    <row r="14" spans="1:16" ht="15">
      <c r="A14" s="159"/>
      <c r="B14" s="162" t="str">
        <f>+Jan!$B$26</f>
        <v>Educação</v>
      </c>
      <c r="C14" s="161">
        <f>+Jan!$H$26</f>
        <v>0</v>
      </c>
      <c r="D14" s="161">
        <f>+Fev!$H$26</f>
        <v>0</v>
      </c>
      <c r="E14" s="161">
        <f>+Mar!$H$26</f>
        <v>0</v>
      </c>
      <c r="F14" s="161">
        <f>+Abr!$H$26</f>
        <v>0</v>
      </c>
      <c r="G14" s="161">
        <f>+Mai!$H$26</f>
        <v>0</v>
      </c>
      <c r="H14" s="161">
        <f>+Jun!$H$26</f>
        <v>0</v>
      </c>
      <c r="I14" s="161">
        <f>+Jul!$H$26</f>
        <v>0</v>
      </c>
      <c r="J14" s="161">
        <f>+Ago!$H$26</f>
        <v>180</v>
      </c>
      <c r="K14" s="161">
        <f>+Set!$H$26</f>
        <v>0</v>
      </c>
      <c r="L14" s="161">
        <f>+Out!$H$26</f>
        <v>0</v>
      </c>
      <c r="M14" s="161">
        <f>+Nov!$H$26</f>
        <v>0</v>
      </c>
      <c r="N14" s="161">
        <f>+Dez!$H$26</f>
        <v>0</v>
      </c>
      <c r="O14" s="145">
        <f t="shared" si="1"/>
        <v>180</v>
      </c>
      <c r="P14" s="46"/>
    </row>
    <row r="15" spans="1:16" ht="15">
      <c r="A15" s="159"/>
      <c r="B15" s="162" t="str">
        <f>+Jan!$B$31</f>
        <v>Comunicação</v>
      </c>
      <c r="C15" s="161">
        <f>+Jan!$H$31</f>
        <v>85</v>
      </c>
      <c r="D15" s="161">
        <f>+Fev!$H$31</f>
        <v>0</v>
      </c>
      <c r="E15" s="161">
        <f>+Mar!$H$31</f>
        <v>0</v>
      </c>
      <c r="F15" s="161">
        <f>+Abr!$H$31</f>
        <v>0</v>
      </c>
      <c r="G15" s="161">
        <f>+Mai!$H$31</f>
        <v>0</v>
      </c>
      <c r="H15" s="161">
        <f>+Jun!$H$31</f>
        <v>0</v>
      </c>
      <c r="I15" s="161">
        <f>+Jul!$H$31</f>
        <v>0</v>
      </c>
      <c r="J15" s="161">
        <f>+Ago!$H$31</f>
        <v>0</v>
      </c>
      <c r="K15" s="161">
        <f>+Set!$H$31</f>
        <v>0</v>
      </c>
      <c r="L15" s="161">
        <f>+Out!$H$31</f>
        <v>0</v>
      </c>
      <c r="M15" s="161">
        <f>+Nov!$H$31</f>
        <v>0</v>
      </c>
      <c r="N15" s="161">
        <f>+Dez!$H$31</f>
        <v>0</v>
      </c>
      <c r="O15" s="145">
        <f t="shared" si="1"/>
        <v>85</v>
      </c>
      <c r="P15" s="46"/>
    </row>
    <row r="16" spans="1:16" ht="15">
      <c r="A16" s="159"/>
      <c r="B16" s="162" t="str">
        <f>+Jan!$B$36</f>
        <v>Saúde</v>
      </c>
      <c r="C16" s="161">
        <f>+Jan!$H$36</f>
        <v>450</v>
      </c>
      <c r="D16" s="161">
        <f>+Fev!$H$36</f>
        <v>0</v>
      </c>
      <c r="E16" s="161">
        <f>+Mar!$H$36</f>
        <v>0</v>
      </c>
      <c r="F16" s="161">
        <f>+Abr!$H$36</f>
        <v>0</v>
      </c>
      <c r="G16" s="161">
        <f>+Mai!$H$36</f>
        <v>0</v>
      </c>
      <c r="H16" s="161">
        <f>+Jun!$H$36</f>
        <v>0</v>
      </c>
      <c r="I16" s="161">
        <f>+Jul!$H$36</f>
        <v>0</v>
      </c>
      <c r="J16" s="161">
        <f>+Ago!$H$36</f>
        <v>0</v>
      </c>
      <c r="K16" s="161">
        <f>+Set!$H$36</f>
        <v>0</v>
      </c>
      <c r="L16" s="161">
        <f>+Out!$H$36</f>
        <v>0</v>
      </c>
      <c r="M16" s="161">
        <f>+Nov!$H$36</f>
        <v>0</v>
      </c>
      <c r="N16" s="161">
        <f>+Dez!$H$36</f>
        <v>0</v>
      </c>
      <c r="O16" s="145">
        <f t="shared" si="1"/>
        <v>450</v>
      </c>
      <c r="P16" s="46"/>
    </row>
    <row r="17" spans="1:16" ht="15">
      <c r="A17" s="159"/>
      <c r="B17" s="162" t="str">
        <f>+Jan!$B$42</f>
        <v>Transporte</v>
      </c>
      <c r="C17" s="161">
        <f>+Jan!$H$42</f>
        <v>130</v>
      </c>
      <c r="D17" s="161">
        <f>+Fev!$H$42</f>
        <v>0</v>
      </c>
      <c r="E17" s="161">
        <f>+Mar!$H$42</f>
        <v>0</v>
      </c>
      <c r="F17" s="161">
        <f>+Abr!$H$42</f>
        <v>0</v>
      </c>
      <c r="G17" s="161">
        <f>+Mai!$H$42</f>
        <v>0</v>
      </c>
      <c r="H17" s="161">
        <f>+Jun!$H$42</f>
        <v>0</v>
      </c>
      <c r="I17" s="161">
        <f>+Jul!$H$42</f>
        <v>0</v>
      </c>
      <c r="J17" s="161">
        <f>+Ago!$H$42</f>
        <v>0</v>
      </c>
      <c r="K17" s="161">
        <f>+Set!$H$42</f>
        <v>0</v>
      </c>
      <c r="L17" s="161">
        <f>+Out!$H$42</f>
        <v>0</v>
      </c>
      <c r="M17" s="161">
        <f>+Nov!$H$42</f>
        <v>0</v>
      </c>
      <c r="N17" s="161">
        <f>+Dez!$H$42</f>
        <v>0</v>
      </c>
      <c r="O17" s="145">
        <f t="shared" si="1"/>
        <v>130</v>
      </c>
      <c r="P17" s="46"/>
    </row>
    <row r="18" spans="1:16" ht="15">
      <c r="A18" s="159"/>
      <c r="B18" s="162" t="str">
        <f>+Jan!$B$52</f>
        <v>Pessoais</v>
      </c>
      <c r="C18" s="161">
        <f>+Jan!$H$52</f>
        <v>155</v>
      </c>
      <c r="D18" s="161">
        <f>+Fev!$H$52</f>
        <v>0</v>
      </c>
      <c r="E18" s="161">
        <f>+Mar!$H$52</f>
        <v>0</v>
      </c>
      <c r="F18" s="161">
        <f>+Abr!$H$52</f>
        <v>0</v>
      </c>
      <c r="G18" s="161">
        <f>+Mai!$H$52</f>
        <v>0</v>
      </c>
      <c r="H18" s="161">
        <f>+Jun!$H$52</f>
        <v>0</v>
      </c>
      <c r="I18" s="161">
        <f>+Jul!$H$52</f>
        <v>0</v>
      </c>
      <c r="J18" s="161">
        <f>+Ago!$H$52</f>
        <v>0</v>
      </c>
      <c r="K18" s="161">
        <f>+Set!$H$52</f>
        <v>0</v>
      </c>
      <c r="L18" s="161">
        <f>+Out!$H$52</f>
        <v>0</v>
      </c>
      <c r="M18" s="161">
        <f>+Nov!$H$52</f>
        <v>0</v>
      </c>
      <c r="N18" s="161">
        <f>+Dez!$H$52</f>
        <v>0</v>
      </c>
      <c r="O18" s="145">
        <f t="shared" si="1"/>
        <v>155</v>
      </c>
      <c r="P18" s="46"/>
    </row>
    <row r="19" spans="1:16" ht="15">
      <c r="A19" s="159"/>
      <c r="B19" s="162" t="str">
        <f>+Jan!$B$57</f>
        <v>Lazer</v>
      </c>
      <c r="C19" s="161">
        <f>+Jan!$H$57</f>
        <v>40</v>
      </c>
      <c r="D19" s="161">
        <f>+Fev!$H$57</f>
        <v>0</v>
      </c>
      <c r="E19" s="161">
        <f>+Mar!$H$57</f>
        <v>0</v>
      </c>
      <c r="F19" s="161">
        <f>+Abr!$H$57</f>
        <v>0</v>
      </c>
      <c r="G19" s="161">
        <f>+Mai!$H$57</f>
        <v>0</v>
      </c>
      <c r="H19" s="161">
        <f>+Jun!$H$57</f>
        <v>0</v>
      </c>
      <c r="I19" s="161">
        <f>+Jul!$H$57</f>
        <v>0</v>
      </c>
      <c r="J19" s="161">
        <f>+Ago!$H$57</f>
        <v>0</v>
      </c>
      <c r="K19" s="161">
        <f>+Set!$H$57</f>
        <v>0</v>
      </c>
      <c r="L19" s="161">
        <f>+Out!$H$57</f>
        <v>0</v>
      </c>
      <c r="M19" s="161">
        <f>+Nov!$H$57</f>
        <v>0</v>
      </c>
      <c r="N19" s="161">
        <f>+Dez!$H$57</f>
        <v>0</v>
      </c>
      <c r="O19" s="145">
        <f t="shared" si="1"/>
        <v>40</v>
      </c>
      <c r="P19" s="46"/>
    </row>
    <row r="20" spans="1:16" ht="15">
      <c r="A20" s="159"/>
      <c r="B20" s="162" t="str">
        <f>+Jan!$B$63</f>
        <v>Serviços Financeiros</v>
      </c>
      <c r="C20" s="161">
        <f>+Jan!$H$63</f>
        <v>240</v>
      </c>
      <c r="D20" s="161">
        <f>+Fev!$H$63</f>
        <v>0</v>
      </c>
      <c r="E20" s="161">
        <f>+Mar!$H$63</f>
        <v>0</v>
      </c>
      <c r="F20" s="161">
        <f>+Abr!$H$63</f>
        <v>0</v>
      </c>
      <c r="G20" s="161">
        <f>+Mai!$H$63</f>
        <v>0</v>
      </c>
      <c r="H20" s="161">
        <f>+Jun!$H$63</f>
        <v>0</v>
      </c>
      <c r="I20" s="161">
        <f>+Jul!$H$63</f>
        <v>0</v>
      </c>
      <c r="J20" s="163">
        <f>+Ago!$H$63</f>
        <v>0</v>
      </c>
      <c r="K20" s="161">
        <f>+Set!$H$63</f>
        <v>0</v>
      </c>
      <c r="L20" s="161">
        <f>+Out!$H$63</f>
        <v>0</v>
      </c>
      <c r="M20" s="163">
        <f>+Nov!$H$63</f>
        <v>0</v>
      </c>
      <c r="N20" s="163">
        <f>+Dez!$H$63</f>
        <v>0</v>
      </c>
      <c r="O20" s="145">
        <f t="shared" si="1"/>
        <v>240</v>
      </c>
      <c r="P20" s="46"/>
    </row>
    <row r="21" spans="1:16" ht="19.5" customHeight="1">
      <c r="A21" s="153"/>
      <c r="B21" s="164" t="s">
        <v>163</v>
      </c>
      <c r="C21" s="165">
        <f aca="true" t="shared" si="2" ref="C21:O21">SUM(C12:C20)</f>
        <v>2097</v>
      </c>
      <c r="D21" s="165">
        <f t="shared" si="2"/>
        <v>0</v>
      </c>
      <c r="E21" s="165">
        <f t="shared" si="2"/>
        <v>0</v>
      </c>
      <c r="F21" s="165">
        <f t="shared" si="2"/>
        <v>0</v>
      </c>
      <c r="G21" s="165">
        <f t="shared" si="2"/>
        <v>0</v>
      </c>
      <c r="H21" s="165">
        <f t="shared" si="2"/>
        <v>0</v>
      </c>
      <c r="I21" s="165">
        <f t="shared" si="2"/>
        <v>0</v>
      </c>
      <c r="J21" s="166">
        <f t="shared" si="2"/>
        <v>180</v>
      </c>
      <c r="K21" s="165">
        <f t="shared" si="2"/>
        <v>0</v>
      </c>
      <c r="L21" s="165">
        <f t="shared" si="2"/>
        <v>0</v>
      </c>
      <c r="M21" s="166">
        <f t="shared" si="2"/>
        <v>0</v>
      </c>
      <c r="N21" s="167">
        <f t="shared" si="2"/>
        <v>0</v>
      </c>
      <c r="O21" s="145">
        <f t="shared" si="2"/>
        <v>2277</v>
      </c>
      <c r="P21" s="158"/>
    </row>
    <row r="22" spans="1:16" ht="30" customHeight="1">
      <c r="A22" s="168"/>
      <c r="B22" s="169" t="s">
        <v>164</v>
      </c>
      <c r="C22" s="170">
        <f>+Jan!H80-Jan!H81</f>
        <v>159</v>
      </c>
      <c r="D22" s="170">
        <f>+Fev!I80-Fev!I81</f>
        <v>0</v>
      </c>
      <c r="E22" s="170">
        <f>+Mar!J80-Mar!J81</f>
        <v>0</v>
      </c>
      <c r="F22" s="170">
        <f>+Abr!K80-Abr!K81</f>
        <v>0</v>
      </c>
      <c r="G22" s="170">
        <f>+Mai!L80-Mai!L81</f>
        <v>0</v>
      </c>
      <c r="H22" s="170">
        <f>+Jun!M80-Jun!M81</f>
        <v>0</v>
      </c>
      <c r="I22" s="170">
        <f>+Jul!N80-Jul!N81</f>
        <v>0</v>
      </c>
      <c r="J22" s="171">
        <f>+Ago!O80-Ago!O81</f>
        <v>0</v>
      </c>
      <c r="K22" s="170">
        <f>+Set!P80-Set!P81</f>
        <v>0</v>
      </c>
      <c r="L22" s="170">
        <f>+Out!Q80-Out!Q81</f>
        <v>0</v>
      </c>
      <c r="M22" s="171">
        <f>+Nov!R80-Nov!R81</f>
        <v>0</v>
      </c>
      <c r="N22" s="171">
        <f>+Dez!S80-Dez!S81</f>
        <v>0</v>
      </c>
      <c r="O22" s="172">
        <f>SUM(C22:N22)</f>
        <v>159</v>
      </c>
      <c r="P22" s="168"/>
    </row>
    <row r="23" spans="1:16" ht="25.5" customHeight="1">
      <c r="A23" s="168"/>
      <c r="B23" s="173" t="s">
        <v>165</v>
      </c>
      <c r="C23" s="174">
        <f>+C21+C22</f>
        <v>2256</v>
      </c>
      <c r="D23" s="174">
        <f aca="true" t="shared" si="3" ref="D23:N23">+D21+D22</f>
        <v>0</v>
      </c>
      <c r="E23" s="174">
        <f t="shared" si="3"/>
        <v>0</v>
      </c>
      <c r="F23" s="174">
        <f t="shared" si="3"/>
        <v>0</v>
      </c>
      <c r="G23" s="174">
        <f t="shared" si="3"/>
        <v>0</v>
      </c>
      <c r="H23" s="174">
        <f t="shared" si="3"/>
        <v>0</v>
      </c>
      <c r="I23" s="174">
        <f t="shared" si="3"/>
        <v>0</v>
      </c>
      <c r="J23" s="174">
        <f t="shared" si="3"/>
        <v>180</v>
      </c>
      <c r="K23" s="174">
        <f t="shared" si="3"/>
        <v>0</v>
      </c>
      <c r="L23" s="174">
        <f t="shared" si="3"/>
        <v>0</v>
      </c>
      <c r="M23" s="174">
        <f t="shared" si="3"/>
        <v>0</v>
      </c>
      <c r="N23" s="174">
        <f t="shared" si="3"/>
        <v>0</v>
      </c>
      <c r="O23" s="175">
        <f>SUM(C23:N23)</f>
        <v>2436</v>
      </c>
      <c r="P23" s="168"/>
    </row>
    <row r="24" spans="2:15" ht="9.75" customHeight="1"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8"/>
    </row>
    <row r="25" spans="1:16" ht="24.75" customHeight="1">
      <c r="A25" s="179"/>
      <c r="B25" s="180" t="s">
        <v>166</v>
      </c>
      <c r="C25" s="181">
        <f>+Jan!H91</f>
        <v>72</v>
      </c>
      <c r="D25" s="181">
        <f>+Fev!H91</f>
        <v>33</v>
      </c>
      <c r="E25" s="181">
        <f>+Mar!H91</f>
        <v>13.5</v>
      </c>
      <c r="F25" s="181">
        <f>+Abr!H91</f>
        <v>6.75</v>
      </c>
      <c r="G25" s="181">
        <f>+Mai!H91</f>
        <v>3.375</v>
      </c>
      <c r="H25" s="181">
        <f>+Jun!H91</f>
        <v>1.6875</v>
      </c>
      <c r="I25" s="181">
        <f>+Jul!H91</f>
        <v>0.84375</v>
      </c>
      <c r="J25" s="181">
        <f>+Ago!H91</f>
        <v>0</v>
      </c>
      <c r="K25" s="181">
        <f>+Set!H91</f>
        <v>0</v>
      </c>
      <c r="L25" s="181">
        <f>+Out!H91</f>
        <v>0</v>
      </c>
      <c r="M25" s="181">
        <f>+Nov!H91</f>
        <v>0</v>
      </c>
      <c r="N25" s="182">
        <f>+Dez!H91</f>
        <v>0</v>
      </c>
      <c r="O25" s="183">
        <f>SUM(C25:N25)</f>
        <v>131.15625</v>
      </c>
      <c r="P25" s="179"/>
    </row>
    <row r="26" spans="2:15" ht="9.75" customHeight="1">
      <c r="B26" s="178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78"/>
    </row>
    <row r="27" spans="1:17" ht="21" customHeight="1">
      <c r="A27" s="158"/>
      <c r="B27" s="184" t="s">
        <v>167</v>
      </c>
      <c r="C27" s="185">
        <f>+C9-C23-C25</f>
        <v>-528</v>
      </c>
      <c r="D27" s="185">
        <f aca="true" t="shared" si="4" ref="D27:N27">+D9-D23-D25</f>
        <v>-33</v>
      </c>
      <c r="E27" s="185">
        <f t="shared" si="4"/>
        <v>-13.5</v>
      </c>
      <c r="F27" s="185">
        <f t="shared" si="4"/>
        <v>-6.75</v>
      </c>
      <c r="G27" s="185">
        <f t="shared" si="4"/>
        <v>-3.375</v>
      </c>
      <c r="H27" s="185">
        <f t="shared" si="4"/>
        <v>-1.6875</v>
      </c>
      <c r="I27" s="185">
        <f t="shared" si="4"/>
        <v>-0.84375</v>
      </c>
      <c r="J27" s="185">
        <f t="shared" si="4"/>
        <v>-180</v>
      </c>
      <c r="K27" s="185">
        <f t="shared" si="4"/>
        <v>0</v>
      </c>
      <c r="L27" s="185">
        <f t="shared" si="4"/>
        <v>0</v>
      </c>
      <c r="M27" s="185">
        <f t="shared" si="4"/>
        <v>0</v>
      </c>
      <c r="N27" s="185">
        <f t="shared" si="4"/>
        <v>0</v>
      </c>
      <c r="O27" s="186">
        <f>SUM(C27:N27)</f>
        <v>-767.15625</v>
      </c>
      <c r="P27" s="187"/>
      <c r="Q27" s="188"/>
    </row>
    <row r="28" ht="15">
      <c r="B28" s="32" t="s">
        <v>168</v>
      </c>
    </row>
    <row r="29" spans="3:4" ht="15">
      <c r="C29" s="75"/>
      <c r="D29" s="178"/>
    </row>
    <row r="30" spans="1:16" ht="21" customHeight="1">
      <c r="A30" s="33"/>
      <c r="B30" s="81" t="s">
        <v>131</v>
      </c>
      <c r="C30" s="82" t="s">
        <v>169</v>
      </c>
      <c r="D30" s="82" t="s">
        <v>170</v>
      </c>
      <c r="E30" s="82" t="s">
        <v>171</v>
      </c>
      <c r="F30" s="82" t="s">
        <v>172</v>
      </c>
      <c r="G30" s="82" t="s">
        <v>173</v>
      </c>
      <c r="H30" s="82" t="s">
        <v>174</v>
      </c>
      <c r="I30" s="82" t="s">
        <v>175</v>
      </c>
      <c r="J30" s="82" t="s">
        <v>176</v>
      </c>
      <c r="K30" s="82" t="s">
        <v>177</v>
      </c>
      <c r="L30" s="82" t="s">
        <v>178</v>
      </c>
      <c r="M30" s="82" t="s">
        <v>179</v>
      </c>
      <c r="N30" s="82" t="s">
        <v>180</v>
      </c>
      <c r="O30" s="82" t="s">
        <v>159</v>
      </c>
      <c r="P30" s="33"/>
    </row>
    <row r="31" spans="1:16" ht="15">
      <c r="A31" s="189"/>
      <c r="B31" s="190" t="s">
        <v>93</v>
      </c>
      <c r="C31" s="191">
        <f>+Jan!H75</f>
        <v>305</v>
      </c>
      <c r="D31" s="191">
        <f>+Fev!H75</f>
        <v>1</v>
      </c>
      <c r="E31" s="191">
        <f>+Mar!H75</f>
        <v>1</v>
      </c>
      <c r="F31" s="191">
        <f>+Abr!H75</f>
        <v>0</v>
      </c>
      <c r="G31" s="191">
        <f>+Mai!H75</f>
        <v>0</v>
      </c>
      <c r="H31" s="191">
        <f>+Jun!H75</f>
        <v>0</v>
      </c>
      <c r="I31" s="191">
        <f>+Jul!H75</f>
        <v>0</v>
      </c>
      <c r="J31" s="191">
        <f>+Ago!H75</f>
        <v>0</v>
      </c>
      <c r="K31" s="191">
        <f>+Set!H75</f>
        <v>0</v>
      </c>
      <c r="L31" s="191">
        <f>+Out!H75</f>
        <v>0</v>
      </c>
      <c r="M31" s="191">
        <f>+Nov!H75</f>
        <v>0</v>
      </c>
      <c r="N31" s="191">
        <f>+Dez!H75</f>
        <v>0</v>
      </c>
      <c r="O31" s="145">
        <f aca="true" t="shared" si="5" ref="O31:O37">SUM(C31:N31)</f>
        <v>307</v>
      </c>
      <c r="P31" s="33"/>
    </row>
    <row r="32" spans="1:16" ht="15">
      <c r="A32" s="189"/>
      <c r="B32" s="116" t="s">
        <v>94</v>
      </c>
      <c r="C32" s="191">
        <f>+Jan!H76</f>
        <v>1011</v>
      </c>
      <c r="D32" s="191">
        <f>+Fev!H76</f>
        <v>1</v>
      </c>
      <c r="E32" s="191">
        <f>+Mar!H76</f>
        <v>1</v>
      </c>
      <c r="F32" s="191">
        <f>+Abr!H76</f>
        <v>0</v>
      </c>
      <c r="G32" s="191">
        <f>+Mai!H76</f>
        <v>0</v>
      </c>
      <c r="H32" s="191">
        <f>+Jun!H76</f>
        <v>0</v>
      </c>
      <c r="I32" s="191">
        <f>+Jul!H76</f>
        <v>0</v>
      </c>
      <c r="J32" s="191">
        <f>+Ago!H76</f>
        <v>0</v>
      </c>
      <c r="K32" s="191">
        <f>+Set!H76</f>
        <v>0</v>
      </c>
      <c r="L32" s="191">
        <f>+Out!H76</f>
        <v>0</v>
      </c>
      <c r="M32" s="191">
        <f>+Nov!H76</f>
        <v>0</v>
      </c>
      <c r="N32" s="191">
        <f>+Dez!H76</f>
        <v>0</v>
      </c>
      <c r="O32" s="145">
        <f t="shared" si="5"/>
        <v>1013</v>
      </c>
      <c r="P32" s="33"/>
    </row>
    <row r="33" spans="1:16" ht="15">
      <c r="A33" s="189"/>
      <c r="B33" s="116" t="s">
        <v>95</v>
      </c>
      <c r="C33" s="191">
        <f>+Jan!H77</f>
        <v>0</v>
      </c>
      <c r="D33" s="191">
        <f>+Fev!H77</f>
        <v>1</v>
      </c>
      <c r="E33" s="191">
        <f>+Mar!H77</f>
        <v>1</v>
      </c>
      <c r="F33" s="191">
        <f>+Abr!H77</f>
        <v>0</v>
      </c>
      <c r="G33" s="191">
        <f>+Mai!H77</f>
        <v>0</v>
      </c>
      <c r="H33" s="191">
        <f>+Jun!H77</f>
        <v>0</v>
      </c>
      <c r="I33" s="191">
        <f>+Jul!H77</f>
        <v>0</v>
      </c>
      <c r="J33" s="191">
        <f>+Ago!H77</f>
        <v>0</v>
      </c>
      <c r="K33" s="191">
        <f>+Set!H77</f>
        <v>0</v>
      </c>
      <c r="L33" s="191">
        <f>+Out!H77</f>
        <v>0</v>
      </c>
      <c r="M33" s="191">
        <f>+Nov!H77</f>
        <v>0</v>
      </c>
      <c r="N33" s="191">
        <f>+Dez!H77</f>
        <v>0</v>
      </c>
      <c r="O33" s="145">
        <f t="shared" si="5"/>
        <v>2</v>
      </c>
      <c r="P33" s="33"/>
    </row>
    <row r="34" spans="1:16" ht="15">
      <c r="A34" s="189"/>
      <c r="B34" s="116" t="s">
        <v>96</v>
      </c>
      <c r="C34" s="191">
        <f>+Jan!H78</f>
        <v>140</v>
      </c>
      <c r="D34" s="191">
        <f>+Fev!H78</f>
        <v>1</v>
      </c>
      <c r="E34" s="191">
        <f>+Mar!H78</f>
        <v>1</v>
      </c>
      <c r="F34" s="191">
        <f>+Abr!H78</f>
        <v>0</v>
      </c>
      <c r="G34" s="191">
        <f>+Mai!H78</f>
        <v>0</v>
      </c>
      <c r="H34" s="191">
        <f>+Jun!H78</f>
        <v>0</v>
      </c>
      <c r="I34" s="191">
        <f>+Jul!H78</f>
        <v>0</v>
      </c>
      <c r="J34" s="191">
        <f>+Ago!H78</f>
        <v>0</v>
      </c>
      <c r="K34" s="191">
        <f>+Set!H78</f>
        <v>0</v>
      </c>
      <c r="L34" s="191">
        <f>+Out!H78</f>
        <v>0</v>
      </c>
      <c r="M34" s="191">
        <f>+Nov!H78</f>
        <v>0</v>
      </c>
      <c r="N34" s="191">
        <f>+Dez!H78</f>
        <v>0</v>
      </c>
      <c r="O34" s="145">
        <f t="shared" si="5"/>
        <v>142</v>
      </c>
      <c r="P34" s="33"/>
    </row>
    <row r="35" spans="1:16" ht="15">
      <c r="A35" s="189"/>
      <c r="B35" s="116" t="s">
        <v>97</v>
      </c>
      <c r="C35" s="191">
        <f>+Jan!H79</f>
        <v>0</v>
      </c>
      <c r="D35" s="191">
        <f>+Fev!H79</f>
        <v>1</v>
      </c>
      <c r="E35" s="191">
        <f>+Mar!H79</f>
        <v>1</v>
      </c>
      <c r="F35" s="191">
        <f>+Abr!H79</f>
        <v>0</v>
      </c>
      <c r="G35" s="191">
        <f>+Mai!H79</f>
        <v>0</v>
      </c>
      <c r="H35" s="191">
        <f>+Jun!H79</f>
        <v>0</v>
      </c>
      <c r="I35" s="191">
        <f>+Jul!H79</f>
        <v>0</v>
      </c>
      <c r="J35" s="191">
        <f>+Ago!H79</f>
        <v>0</v>
      </c>
      <c r="K35" s="191">
        <f>+Set!H79</f>
        <v>0</v>
      </c>
      <c r="L35" s="191">
        <f>+Out!H79</f>
        <v>0</v>
      </c>
      <c r="M35" s="191">
        <f>+Nov!H79</f>
        <v>0</v>
      </c>
      <c r="N35" s="191">
        <f>+Dez!H79</f>
        <v>0</v>
      </c>
      <c r="O35" s="145">
        <f t="shared" si="5"/>
        <v>2</v>
      </c>
      <c r="P35" s="33"/>
    </row>
    <row r="36" spans="1:16" ht="15">
      <c r="A36" s="189"/>
      <c r="B36" s="116" t="s">
        <v>98</v>
      </c>
      <c r="C36" s="191">
        <f>+Jan!H80</f>
        <v>800</v>
      </c>
      <c r="D36" s="191">
        <f>+Fev!H80</f>
        <v>1</v>
      </c>
      <c r="E36" s="191">
        <f>+Mar!H80</f>
        <v>1</v>
      </c>
      <c r="F36" s="191">
        <f>+Abr!H80</f>
        <v>0</v>
      </c>
      <c r="G36" s="191">
        <f>+Mai!H80</f>
        <v>0</v>
      </c>
      <c r="H36" s="191">
        <f>+Jun!H80</f>
        <v>0</v>
      </c>
      <c r="I36" s="191">
        <f>+Jul!H80</f>
        <v>0</v>
      </c>
      <c r="J36" s="191">
        <f>+Ago!H80</f>
        <v>0</v>
      </c>
      <c r="K36" s="191">
        <f>+Set!H80</f>
        <v>0</v>
      </c>
      <c r="L36" s="191">
        <f>+Out!H80</f>
        <v>0</v>
      </c>
      <c r="M36" s="191">
        <f>+Nov!H80</f>
        <v>0</v>
      </c>
      <c r="N36" s="191">
        <f>+Dez!H80</f>
        <v>0</v>
      </c>
      <c r="O36" s="145">
        <f t="shared" si="5"/>
        <v>802</v>
      </c>
      <c r="P36" s="33"/>
    </row>
    <row r="37" spans="1:16" s="10" customFormat="1" ht="15">
      <c r="A37" s="192"/>
      <c r="B37" s="193" t="s">
        <v>99</v>
      </c>
      <c r="C37" s="194">
        <f>+Jan!H81</f>
        <v>641</v>
      </c>
      <c r="D37" s="194">
        <f>+Fev!H81</f>
        <v>1</v>
      </c>
      <c r="E37" s="194">
        <f>+Mar!H81</f>
        <v>1</v>
      </c>
      <c r="F37" s="194">
        <f>+Abr!H81</f>
        <v>0</v>
      </c>
      <c r="G37" s="194">
        <f>+Mai!H81</f>
        <v>0</v>
      </c>
      <c r="H37" s="194">
        <f>+Jun!H81</f>
        <v>0</v>
      </c>
      <c r="I37" s="194">
        <f>+Jul!H81</f>
        <v>0</v>
      </c>
      <c r="J37" s="194">
        <f>+Ago!H81</f>
        <v>0</v>
      </c>
      <c r="K37" s="194">
        <f>+Set!H81</f>
        <v>0</v>
      </c>
      <c r="L37" s="194">
        <f>+Out!H81</f>
        <v>0</v>
      </c>
      <c r="M37" s="194">
        <f>+Nov!H81</f>
        <v>0</v>
      </c>
      <c r="N37" s="194">
        <f>+Dez!H81</f>
        <v>0</v>
      </c>
      <c r="O37" s="195">
        <f t="shared" si="5"/>
        <v>643</v>
      </c>
      <c r="P37" s="196"/>
    </row>
    <row r="38" spans="1:16" ht="15">
      <c r="A38" s="189"/>
      <c r="B38" s="197" t="s">
        <v>181</v>
      </c>
      <c r="C38" s="198">
        <f>SUM(C31:C36)</f>
        <v>2256</v>
      </c>
      <c r="D38" s="198">
        <f>SUM(D31:D36)</f>
        <v>6</v>
      </c>
      <c r="E38" s="198">
        <f aca="true" t="shared" si="6" ref="E38:N38">SUM(E31:E36)</f>
        <v>6</v>
      </c>
      <c r="F38" s="198">
        <f t="shared" si="6"/>
        <v>0</v>
      </c>
      <c r="G38" s="198">
        <f t="shared" si="6"/>
        <v>0</v>
      </c>
      <c r="H38" s="198">
        <f t="shared" si="6"/>
        <v>0</v>
      </c>
      <c r="I38" s="198">
        <f t="shared" si="6"/>
        <v>0</v>
      </c>
      <c r="J38" s="198">
        <f t="shared" si="6"/>
        <v>0</v>
      </c>
      <c r="K38" s="198">
        <f t="shared" si="6"/>
        <v>0</v>
      </c>
      <c r="L38" s="198">
        <f t="shared" si="6"/>
        <v>0</v>
      </c>
      <c r="M38" s="198">
        <f t="shared" si="6"/>
        <v>0</v>
      </c>
      <c r="N38" s="198">
        <f t="shared" si="6"/>
        <v>0</v>
      </c>
      <c r="O38" s="120">
        <f>SUM(O31:O36)</f>
        <v>2268</v>
      </c>
      <c r="P38" s="33"/>
    </row>
  </sheetData>
  <sheetProtection selectLockedCells="1" selectUnlockedCells="1"/>
  <mergeCells count="2">
    <mergeCell ref="A1:B1"/>
    <mergeCell ref="C1:P1"/>
  </mergeCells>
  <printOptions/>
  <pageMargins left="0.2" right="0.19027777777777777" top="0.2701388888888889" bottom="0.1798611111111111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2.57421875" style="0" customWidth="1"/>
    <col min="2" max="2" width="40.28125" style="0" customWidth="1"/>
    <col min="3" max="3" width="11.28125" style="0" customWidth="1"/>
    <col min="4" max="14" width="11.421875" style="0" customWidth="1"/>
    <col min="15" max="15" width="12.140625" style="0" customWidth="1"/>
    <col min="16" max="16" width="2.7109375" style="0" customWidth="1"/>
  </cols>
  <sheetData>
    <row r="1" spans="1:16" ht="83.25" customHeight="1">
      <c r="A1" s="297"/>
      <c r="B1" s="297"/>
      <c r="C1" s="299" t="s">
        <v>0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0" ht="26.25">
      <c r="A2" s="199" t="s">
        <v>182</v>
      </c>
      <c r="C2" s="15"/>
      <c r="D2" s="15"/>
      <c r="E2" s="15"/>
      <c r="F2" s="15"/>
      <c r="G2" s="15"/>
      <c r="H2" s="15"/>
      <c r="I2" s="15"/>
      <c r="J2" s="15"/>
    </row>
    <row r="3" spans="1:16" ht="17.25" customHeight="1">
      <c r="A3" s="137"/>
      <c r="B3" s="200" t="s">
        <v>183</v>
      </c>
      <c r="C3" s="201" t="s">
        <v>147</v>
      </c>
      <c r="D3" s="201" t="s">
        <v>148</v>
      </c>
      <c r="E3" s="201" t="s">
        <v>149</v>
      </c>
      <c r="F3" s="201" t="s">
        <v>150</v>
      </c>
      <c r="G3" s="201" t="s">
        <v>151</v>
      </c>
      <c r="H3" s="201" t="s">
        <v>152</v>
      </c>
      <c r="I3" s="201" t="s">
        <v>153</v>
      </c>
      <c r="J3" s="201" t="s">
        <v>154</v>
      </c>
      <c r="K3" s="201" t="s">
        <v>155</v>
      </c>
      <c r="L3" s="201" t="s">
        <v>156</v>
      </c>
      <c r="M3" s="201" t="s">
        <v>157</v>
      </c>
      <c r="N3" s="201" t="s">
        <v>158</v>
      </c>
      <c r="O3" s="202" t="s">
        <v>159</v>
      </c>
      <c r="P3" s="203"/>
    </row>
    <row r="4" spans="1:16" ht="15">
      <c r="A4" s="59"/>
      <c r="B4" s="204" t="s">
        <v>27</v>
      </c>
      <c r="C4" s="205">
        <v>1800</v>
      </c>
      <c r="D4" s="205">
        <v>0</v>
      </c>
      <c r="E4" s="205">
        <v>1800</v>
      </c>
      <c r="F4" s="205">
        <f>1800*1.05</f>
        <v>1890</v>
      </c>
      <c r="G4" s="205">
        <f aca="true" t="shared" si="0" ref="G4:N4">1800*1.05</f>
        <v>1890</v>
      </c>
      <c r="H4" s="205">
        <f t="shared" si="0"/>
        <v>1890</v>
      </c>
      <c r="I4" s="205">
        <f t="shared" si="0"/>
        <v>1890</v>
      </c>
      <c r="J4" s="205">
        <f t="shared" si="0"/>
        <v>1890</v>
      </c>
      <c r="K4" s="205">
        <f t="shared" si="0"/>
        <v>1890</v>
      </c>
      <c r="L4" s="205">
        <f t="shared" si="0"/>
        <v>1890</v>
      </c>
      <c r="M4" s="205">
        <f t="shared" si="0"/>
        <v>1890</v>
      </c>
      <c r="N4" s="205">
        <f t="shared" si="0"/>
        <v>1890</v>
      </c>
      <c r="O4" s="145">
        <f>SUM(C4:N4)</f>
        <v>20610</v>
      </c>
      <c r="P4" s="59"/>
    </row>
    <row r="5" spans="1:16" ht="15">
      <c r="A5" s="59"/>
      <c r="B5" s="204" t="s">
        <v>28</v>
      </c>
      <c r="C5" s="205"/>
      <c r="D5" s="205">
        <f>1800+600</f>
        <v>2400</v>
      </c>
      <c r="E5" s="205"/>
      <c r="F5" s="205"/>
      <c r="G5" s="205"/>
      <c r="H5" s="205"/>
      <c r="I5" s="205"/>
      <c r="J5" s="205"/>
      <c r="K5" s="205"/>
      <c r="L5" s="205"/>
      <c r="M5" s="205"/>
      <c r="N5" s="206"/>
      <c r="O5" s="145">
        <f>SUM(C5:N5)</f>
        <v>2400</v>
      </c>
      <c r="P5" s="59"/>
    </row>
    <row r="6" spans="1:16" ht="15">
      <c r="A6" s="59"/>
      <c r="B6" s="204" t="s">
        <v>29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>
        <f>+M4/2</f>
        <v>945</v>
      </c>
      <c r="N6" s="206">
        <f>+N4/2</f>
        <v>945</v>
      </c>
      <c r="O6" s="145">
        <f>SUM(C6:N6)</f>
        <v>1890</v>
      </c>
      <c r="P6" s="59"/>
    </row>
    <row r="7" spans="1:16" ht="15">
      <c r="A7" s="59"/>
      <c r="B7" s="204" t="s">
        <v>30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6"/>
      <c r="O7" s="145">
        <f>SUM(C7:N7)</f>
        <v>0</v>
      </c>
      <c r="P7" s="59"/>
    </row>
    <row r="8" spans="1:16" ht="15">
      <c r="A8" s="59"/>
      <c r="B8" s="204" t="s">
        <v>160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6"/>
      <c r="O8" s="145">
        <f>SUM(C8:N8)</f>
        <v>0</v>
      </c>
      <c r="P8" s="59"/>
    </row>
    <row r="9" spans="1:16" ht="19.5" customHeight="1">
      <c r="A9" s="62"/>
      <c r="B9" s="207" t="s">
        <v>161</v>
      </c>
      <c r="C9" s="208">
        <f>SUM(C4:C8)</f>
        <v>1800</v>
      </c>
      <c r="D9" s="208">
        <f aca="true" t="shared" si="1" ref="D9:N9">SUM(D4:D8)</f>
        <v>2400</v>
      </c>
      <c r="E9" s="208">
        <f t="shared" si="1"/>
        <v>1800</v>
      </c>
      <c r="F9" s="208">
        <f t="shared" si="1"/>
        <v>1890</v>
      </c>
      <c r="G9" s="208">
        <f t="shared" si="1"/>
        <v>1890</v>
      </c>
      <c r="H9" s="208">
        <f t="shared" si="1"/>
        <v>1890</v>
      </c>
      <c r="I9" s="208">
        <f t="shared" si="1"/>
        <v>1890</v>
      </c>
      <c r="J9" s="208">
        <f t="shared" si="1"/>
        <v>1890</v>
      </c>
      <c r="K9" s="208">
        <f t="shared" si="1"/>
        <v>1890</v>
      </c>
      <c r="L9" s="208">
        <f t="shared" si="1"/>
        <v>1890</v>
      </c>
      <c r="M9" s="208">
        <f t="shared" si="1"/>
        <v>2835</v>
      </c>
      <c r="N9" s="208">
        <f t="shared" si="1"/>
        <v>2835</v>
      </c>
      <c r="O9" s="209">
        <f>SUM(O4:O8)</f>
        <v>24900</v>
      </c>
      <c r="P9" s="62"/>
    </row>
    <row r="10" spans="2:15" ht="13.5" customHeight="1">
      <c r="B10" s="15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15"/>
    </row>
    <row r="11" spans="1:16" ht="17.25" customHeight="1">
      <c r="A11" s="158"/>
      <c r="B11" s="211" t="s">
        <v>184</v>
      </c>
      <c r="C11" s="212" t="s">
        <v>147</v>
      </c>
      <c r="D11" s="213" t="s">
        <v>148</v>
      </c>
      <c r="E11" s="212" t="s">
        <v>149</v>
      </c>
      <c r="F11" s="212" t="s">
        <v>150</v>
      </c>
      <c r="G11" s="212" t="s">
        <v>151</v>
      </c>
      <c r="H11" s="212" t="s">
        <v>152</v>
      </c>
      <c r="I11" s="212" t="s">
        <v>153</v>
      </c>
      <c r="J11" s="212" t="s">
        <v>154</v>
      </c>
      <c r="K11" s="212" t="s">
        <v>155</v>
      </c>
      <c r="L11" s="212" t="s">
        <v>156</v>
      </c>
      <c r="M11" s="212" t="s">
        <v>157</v>
      </c>
      <c r="N11" s="212" t="s">
        <v>158</v>
      </c>
      <c r="O11" s="157" t="s">
        <v>159</v>
      </c>
      <c r="P11" s="158"/>
    </row>
    <row r="12" spans="1:16" ht="15">
      <c r="A12" s="159"/>
      <c r="B12" s="214" t="str">
        <f>+Jan!$B$12</f>
        <v>Alimentação</v>
      </c>
      <c r="C12" s="215">
        <v>350</v>
      </c>
      <c r="D12" s="215">
        <v>350</v>
      </c>
      <c r="E12" s="215">
        <v>350</v>
      </c>
      <c r="F12" s="215">
        <v>300</v>
      </c>
      <c r="G12" s="215">
        <v>300</v>
      </c>
      <c r="H12" s="215">
        <v>300</v>
      </c>
      <c r="I12" s="215">
        <v>300</v>
      </c>
      <c r="J12" s="215">
        <v>300</v>
      </c>
      <c r="K12" s="215">
        <v>300</v>
      </c>
      <c r="L12" s="215">
        <v>300</v>
      </c>
      <c r="M12" s="215">
        <v>300</v>
      </c>
      <c r="N12" s="215">
        <v>300</v>
      </c>
      <c r="O12" s="145">
        <f aca="true" t="shared" si="2" ref="O12:O20">SUM(C12:N12)</f>
        <v>3750</v>
      </c>
      <c r="P12" s="46"/>
    </row>
    <row r="13" spans="1:16" ht="15">
      <c r="A13" s="159"/>
      <c r="B13" s="216" t="str">
        <f>+Jan!$B$17</f>
        <v>Moradia</v>
      </c>
      <c r="C13" s="215">
        <v>600</v>
      </c>
      <c r="D13" s="215">
        <v>600</v>
      </c>
      <c r="E13" s="215">
        <v>600</v>
      </c>
      <c r="F13" s="215">
        <v>300</v>
      </c>
      <c r="G13" s="215">
        <v>300</v>
      </c>
      <c r="H13" s="215">
        <v>300</v>
      </c>
      <c r="I13" s="215">
        <v>300</v>
      </c>
      <c r="J13" s="215">
        <v>300</v>
      </c>
      <c r="K13" s="215">
        <v>300</v>
      </c>
      <c r="L13" s="215">
        <f>300*1.15</f>
        <v>345</v>
      </c>
      <c r="M13" s="215">
        <f>300*1.15</f>
        <v>345</v>
      </c>
      <c r="N13" s="215">
        <f>300*1.15</f>
        <v>345</v>
      </c>
      <c r="O13" s="145">
        <f t="shared" si="2"/>
        <v>4635</v>
      </c>
      <c r="P13" s="46"/>
    </row>
    <row r="14" spans="1:16" ht="15">
      <c r="A14" s="159"/>
      <c r="B14" s="216" t="str">
        <f>+Jan!$B$26</f>
        <v>Educação</v>
      </c>
      <c r="C14" s="215">
        <v>0</v>
      </c>
      <c r="D14" s="215">
        <v>0</v>
      </c>
      <c r="E14" s="215">
        <v>0</v>
      </c>
      <c r="F14" s="215">
        <v>300</v>
      </c>
      <c r="G14" s="215">
        <v>300</v>
      </c>
      <c r="H14" s="215">
        <v>300</v>
      </c>
      <c r="I14" s="215">
        <v>300</v>
      </c>
      <c r="J14" s="215">
        <v>300</v>
      </c>
      <c r="K14" s="215">
        <v>300</v>
      </c>
      <c r="L14" s="215">
        <v>300</v>
      </c>
      <c r="M14" s="215">
        <v>300</v>
      </c>
      <c r="N14" s="215">
        <v>300</v>
      </c>
      <c r="O14" s="145">
        <f t="shared" si="2"/>
        <v>2700</v>
      </c>
      <c r="P14" s="46"/>
    </row>
    <row r="15" spans="1:16" ht="15">
      <c r="A15" s="159"/>
      <c r="B15" s="216" t="str">
        <f>+Jan!$B$31</f>
        <v>Comunicação</v>
      </c>
      <c r="C15" s="215">
        <v>90</v>
      </c>
      <c r="D15" s="215">
        <v>90</v>
      </c>
      <c r="E15" s="215">
        <v>90</v>
      </c>
      <c r="F15" s="215">
        <v>120</v>
      </c>
      <c r="G15" s="215">
        <v>120</v>
      </c>
      <c r="H15" s="215">
        <v>120</v>
      </c>
      <c r="I15" s="215">
        <v>120</v>
      </c>
      <c r="J15" s="215">
        <v>120</v>
      </c>
      <c r="K15" s="215">
        <v>120</v>
      </c>
      <c r="L15" s="215">
        <v>120</v>
      </c>
      <c r="M15" s="215">
        <v>120</v>
      </c>
      <c r="N15" s="215">
        <v>120</v>
      </c>
      <c r="O15" s="145">
        <f t="shared" si="2"/>
        <v>1350</v>
      </c>
      <c r="P15" s="46"/>
    </row>
    <row r="16" spans="1:16" ht="15">
      <c r="A16" s="159"/>
      <c r="B16" s="216" t="str">
        <f>+Jan!$B$36</f>
        <v>Saúde</v>
      </c>
      <c r="C16" s="215">
        <v>250</v>
      </c>
      <c r="D16" s="215">
        <v>250</v>
      </c>
      <c r="E16" s="215">
        <v>250</v>
      </c>
      <c r="F16" s="215">
        <v>350</v>
      </c>
      <c r="G16" s="215">
        <v>350</v>
      </c>
      <c r="H16" s="215">
        <v>350</v>
      </c>
      <c r="I16" s="215">
        <v>350</v>
      </c>
      <c r="J16" s="215">
        <v>350</v>
      </c>
      <c r="K16" s="215">
        <v>350</v>
      </c>
      <c r="L16" s="215">
        <f>350*1.1</f>
        <v>385.00000000000006</v>
      </c>
      <c r="M16" s="215">
        <f>350*1.1</f>
        <v>385.00000000000006</v>
      </c>
      <c r="N16" s="215">
        <f>350*1.1</f>
        <v>385.00000000000006</v>
      </c>
      <c r="O16" s="145">
        <f t="shared" si="2"/>
        <v>4005</v>
      </c>
      <c r="P16" s="46"/>
    </row>
    <row r="17" spans="1:16" ht="15">
      <c r="A17" s="159"/>
      <c r="B17" s="216" t="str">
        <f>+Jan!$B$42</f>
        <v>Transporte</v>
      </c>
      <c r="C17" s="215">
        <v>100</v>
      </c>
      <c r="D17" s="215">
        <v>100</v>
      </c>
      <c r="E17" s="215">
        <v>100</v>
      </c>
      <c r="F17" s="215"/>
      <c r="G17" s="215"/>
      <c r="H17" s="215"/>
      <c r="I17" s="215"/>
      <c r="J17" s="215"/>
      <c r="K17" s="215"/>
      <c r="L17" s="215"/>
      <c r="M17" s="215"/>
      <c r="N17" s="217"/>
      <c r="O17" s="145">
        <f t="shared" si="2"/>
        <v>300</v>
      </c>
      <c r="P17" s="46"/>
    </row>
    <row r="18" spans="1:16" ht="15">
      <c r="A18" s="159"/>
      <c r="B18" s="216" t="str">
        <f>+Jan!$B$52</f>
        <v>Pessoais</v>
      </c>
      <c r="C18" s="215">
        <v>160</v>
      </c>
      <c r="D18" s="215">
        <v>160</v>
      </c>
      <c r="E18" s="215">
        <v>160</v>
      </c>
      <c r="F18" s="215"/>
      <c r="G18" s="215"/>
      <c r="H18" s="215"/>
      <c r="I18" s="215"/>
      <c r="J18" s="215"/>
      <c r="K18" s="215"/>
      <c r="L18" s="215"/>
      <c r="M18" s="215"/>
      <c r="N18" s="217"/>
      <c r="O18" s="145">
        <f t="shared" si="2"/>
        <v>480</v>
      </c>
      <c r="P18" s="46"/>
    </row>
    <row r="19" spans="1:16" ht="15">
      <c r="A19" s="159"/>
      <c r="B19" s="216" t="str">
        <f>+Jan!$B$57</f>
        <v>Lazer</v>
      </c>
      <c r="C19" s="215">
        <v>40</v>
      </c>
      <c r="D19" s="215">
        <v>40</v>
      </c>
      <c r="E19" s="215">
        <v>40</v>
      </c>
      <c r="F19" s="215">
        <v>60</v>
      </c>
      <c r="G19" s="215">
        <v>60</v>
      </c>
      <c r="H19" s="215">
        <v>60</v>
      </c>
      <c r="I19" s="215">
        <v>60</v>
      </c>
      <c r="J19" s="215">
        <v>60</v>
      </c>
      <c r="K19" s="215">
        <v>60</v>
      </c>
      <c r="L19" s="215">
        <v>180</v>
      </c>
      <c r="M19" s="215">
        <v>180</v>
      </c>
      <c r="N19" s="217">
        <v>180</v>
      </c>
      <c r="O19" s="145">
        <f t="shared" si="2"/>
        <v>1020</v>
      </c>
      <c r="P19" s="46"/>
    </row>
    <row r="20" spans="1:16" ht="15">
      <c r="A20" s="159"/>
      <c r="B20" s="216" t="str">
        <f>+Jan!$B$63</f>
        <v>Serviços Financeiros</v>
      </c>
      <c r="C20" s="215">
        <v>200</v>
      </c>
      <c r="D20" s="215">
        <v>200</v>
      </c>
      <c r="E20" s="215">
        <v>200</v>
      </c>
      <c r="F20" s="215">
        <v>196</v>
      </c>
      <c r="G20" s="215">
        <v>196</v>
      </c>
      <c r="H20" s="215">
        <v>196</v>
      </c>
      <c r="I20" s="215">
        <v>196</v>
      </c>
      <c r="J20" s="215">
        <v>196</v>
      </c>
      <c r="K20" s="215">
        <v>196</v>
      </c>
      <c r="L20" s="215">
        <v>96</v>
      </c>
      <c r="M20" s="215">
        <v>96</v>
      </c>
      <c r="N20" s="215">
        <v>96</v>
      </c>
      <c r="O20" s="145">
        <f t="shared" si="2"/>
        <v>2064</v>
      </c>
      <c r="P20" s="46"/>
    </row>
    <row r="21" spans="1:16" ht="19.5" customHeight="1">
      <c r="A21" s="153"/>
      <c r="B21" s="218" t="s">
        <v>163</v>
      </c>
      <c r="C21" s="219">
        <f aca="true" t="shared" si="3" ref="C21:O21">SUM(C12:C20)</f>
        <v>1790</v>
      </c>
      <c r="D21" s="219">
        <f t="shared" si="3"/>
        <v>1790</v>
      </c>
      <c r="E21" s="219">
        <f t="shared" si="3"/>
        <v>1790</v>
      </c>
      <c r="F21" s="219">
        <f t="shared" si="3"/>
        <v>1626</v>
      </c>
      <c r="G21" s="219">
        <f t="shared" si="3"/>
        <v>1626</v>
      </c>
      <c r="H21" s="219">
        <f t="shared" si="3"/>
        <v>1626</v>
      </c>
      <c r="I21" s="219">
        <f t="shared" si="3"/>
        <v>1626</v>
      </c>
      <c r="J21" s="220">
        <f t="shared" si="3"/>
        <v>1626</v>
      </c>
      <c r="K21" s="219">
        <f t="shared" si="3"/>
        <v>1626</v>
      </c>
      <c r="L21" s="219">
        <f t="shared" si="3"/>
        <v>1726</v>
      </c>
      <c r="M21" s="220">
        <f t="shared" si="3"/>
        <v>1726</v>
      </c>
      <c r="N21" s="221">
        <f t="shared" si="3"/>
        <v>1726</v>
      </c>
      <c r="O21" s="222">
        <f t="shared" si="3"/>
        <v>20304</v>
      </c>
      <c r="P21" s="223"/>
    </row>
    <row r="22" spans="1:16" ht="25.5" customHeight="1">
      <c r="A22" s="168"/>
      <c r="B22" s="224" t="s">
        <v>164</v>
      </c>
      <c r="C22" s="225">
        <v>0</v>
      </c>
      <c r="D22" s="225">
        <f>+Fev!I80-Fev!I81</f>
        <v>0</v>
      </c>
      <c r="E22" s="225">
        <f>+Mar!J80-Mar!J81</f>
        <v>0</v>
      </c>
      <c r="F22" s="225">
        <f>+Abr!K80-Abr!K81</f>
        <v>0</v>
      </c>
      <c r="G22" s="225">
        <f>+Mai!L80-Mai!L81</f>
        <v>0</v>
      </c>
      <c r="H22" s="225">
        <f>+Jun!M80-Jun!M81</f>
        <v>0</v>
      </c>
      <c r="I22" s="225">
        <f>+Jul!N80-Jul!N81</f>
        <v>0</v>
      </c>
      <c r="J22" s="226">
        <f>+Ago!O80-Ago!O81</f>
        <v>0</v>
      </c>
      <c r="K22" s="225">
        <f>+Set!P80-Set!P81</f>
        <v>0</v>
      </c>
      <c r="L22" s="225">
        <f>+Out!Q80-Out!Q81</f>
        <v>0</v>
      </c>
      <c r="M22" s="226">
        <f>+Nov!R80-Nov!R81</f>
        <v>0</v>
      </c>
      <c r="N22" s="227">
        <f>+Dez!S80-Dez!S81</f>
        <v>0</v>
      </c>
      <c r="O22" s="222">
        <f>SUM(C22:N22)</f>
        <v>0</v>
      </c>
      <c r="P22" s="41"/>
    </row>
    <row r="23" spans="1:16" ht="25.5" customHeight="1">
      <c r="A23" s="168"/>
      <c r="B23" s="173" t="s">
        <v>185</v>
      </c>
      <c r="C23" s="228">
        <f>+C21+C22</f>
        <v>1790</v>
      </c>
      <c r="D23" s="228">
        <f aca="true" t="shared" si="4" ref="D23:O23">+D21+D22</f>
        <v>1790</v>
      </c>
      <c r="E23" s="228">
        <f t="shared" si="4"/>
        <v>1790</v>
      </c>
      <c r="F23" s="228">
        <f t="shared" si="4"/>
        <v>1626</v>
      </c>
      <c r="G23" s="228">
        <f t="shared" si="4"/>
        <v>1626</v>
      </c>
      <c r="H23" s="228">
        <f t="shared" si="4"/>
        <v>1626</v>
      </c>
      <c r="I23" s="228">
        <f t="shared" si="4"/>
        <v>1626</v>
      </c>
      <c r="J23" s="228">
        <f t="shared" si="4"/>
        <v>1626</v>
      </c>
      <c r="K23" s="228">
        <f t="shared" si="4"/>
        <v>1626</v>
      </c>
      <c r="L23" s="228">
        <f t="shared" si="4"/>
        <v>1726</v>
      </c>
      <c r="M23" s="228">
        <f t="shared" si="4"/>
        <v>1726</v>
      </c>
      <c r="N23" s="228">
        <f t="shared" si="4"/>
        <v>1726</v>
      </c>
      <c r="O23" s="229">
        <f t="shared" si="4"/>
        <v>20304</v>
      </c>
      <c r="P23" s="41"/>
    </row>
    <row r="24" spans="2:15" ht="9.75" customHeight="1"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8"/>
    </row>
    <row r="25" spans="1:16" ht="24.75" customHeight="1">
      <c r="A25" s="179"/>
      <c r="B25" s="230" t="s">
        <v>186</v>
      </c>
      <c r="C25" s="231">
        <v>0</v>
      </c>
      <c r="D25" s="231">
        <f>(+D9-D23)/2</f>
        <v>305</v>
      </c>
      <c r="E25" s="231">
        <v>0</v>
      </c>
      <c r="F25" s="231">
        <f aca="true" t="shared" si="5" ref="F25:N25">(+F9-F23)/2</f>
        <v>132</v>
      </c>
      <c r="G25" s="231">
        <f t="shared" si="5"/>
        <v>132</v>
      </c>
      <c r="H25" s="231">
        <f t="shared" si="5"/>
        <v>132</v>
      </c>
      <c r="I25" s="231">
        <f t="shared" si="5"/>
        <v>132</v>
      </c>
      <c r="J25" s="231">
        <f t="shared" si="5"/>
        <v>132</v>
      </c>
      <c r="K25" s="231">
        <f t="shared" si="5"/>
        <v>132</v>
      </c>
      <c r="L25" s="231">
        <f t="shared" si="5"/>
        <v>82</v>
      </c>
      <c r="M25" s="231">
        <f t="shared" si="5"/>
        <v>554.5</v>
      </c>
      <c r="N25" s="231">
        <f t="shared" si="5"/>
        <v>554.5</v>
      </c>
      <c r="O25" s="232">
        <f>SUM(C25:N25)</f>
        <v>2288</v>
      </c>
      <c r="P25" s="233"/>
    </row>
    <row r="26" spans="2:15" ht="9.75" customHeight="1">
      <c r="B26" s="178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78"/>
    </row>
    <row r="27" spans="1:17" ht="21" customHeight="1">
      <c r="A27" s="158"/>
      <c r="B27" s="184" t="s">
        <v>167</v>
      </c>
      <c r="C27" s="234">
        <f>+C9-C23-C25</f>
        <v>10</v>
      </c>
      <c r="D27" s="234">
        <f aca="true" t="shared" si="6" ref="D27:N27">+D9-D23-D25</f>
        <v>305</v>
      </c>
      <c r="E27" s="234">
        <f t="shared" si="6"/>
        <v>10</v>
      </c>
      <c r="F27" s="234">
        <f t="shared" si="6"/>
        <v>132</v>
      </c>
      <c r="G27" s="234">
        <f t="shared" si="6"/>
        <v>132</v>
      </c>
      <c r="H27" s="234">
        <f t="shared" si="6"/>
        <v>132</v>
      </c>
      <c r="I27" s="234">
        <f t="shared" si="6"/>
        <v>132</v>
      </c>
      <c r="J27" s="234">
        <f t="shared" si="6"/>
        <v>132</v>
      </c>
      <c r="K27" s="234">
        <f t="shared" si="6"/>
        <v>132</v>
      </c>
      <c r="L27" s="234">
        <f t="shared" si="6"/>
        <v>82</v>
      </c>
      <c r="M27" s="234">
        <f t="shared" si="6"/>
        <v>554.5</v>
      </c>
      <c r="N27" s="234">
        <f t="shared" si="6"/>
        <v>554.5</v>
      </c>
      <c r="O27" s="187">
        <f>SUM(C27:N27)</f>
        <v>2308</v>
      </c>
      <c r="P27" s="187"/>
      <c r="Q27" s="188"/>
    </row>
    <row r="28" ht="15">
      <c r="B28" s="32" t="s">
        <v>187</v>
      </c>
    </row>
    <row r="30" spans="1:16" ht="21" customHeight="1">
      <c r="A30" s="33"/>
      <c r="B30" s="81" t="s">
        <v>131</v>
      </c>
      <c r="C30" s="82" t="s">
        <v>169</v>
      </c>
      <c r="D30" s="82" t="s">
        <v>170</v>
      </c>
      <c r="E30" s="82" t="s">
        <v>171</v>
      </c>
      <c r="F30" s="82" t="s">
        <v>172</v>
      </c>
      <c r="G30" s="82" t="s">
        <v>173</v>
      </c>
      <c r="H30" s="82" t="s">
        <v>174</v>
      </c>
      <c r="I30" s="82" t="s">
        <v>175</v>
      </c>
      <c r="J30" s="82" t="s">
        <v>176</v>
      </c>
      <c r="K30" s="82" t="s">
        <v>177</v>
      </c>
      <c r="L30" s="82" t="s">
        <v>178</v>
      </c>
      <c r="M30" s="82" t="s">
        <v>179</v>
      </c>
      <c r="N30" s="82" t="s">
        <v>180</v>
      </c>
      <c r="O30" s="82" t="s">
        <v>159</v>
      </c>
      <c r="P30" s="33"/>
    </row>
    <row r="31" spans="1:16" ht="15">
      <c r="A31" s="189"/>
      <c r="B31" s="43" t="s">
        <v>93</v>
      </c>
      <c r="C31" s="44">
        <v>370</v>
      </c>
      <c r="D31" s="44">
        <v>370</v>
      </c>
      <c r="E31" s="44">
        <v>370</v>
      </c>
      <c r="F31" s="44">
        <v>350</v>
      </c>
      <c r="G31" s="44">
        <v>350</v>
      </c>
      <c r="H31" s="44">
        <v>350</v>
      </c>
      <c r="I31" s="44">
        <v>350</v>
      </c>
      <c r="J31" s="44">
        <v>350</v>
      </c>
      <c r="K31" s="44">
        <v>350</v>
      </c>
      <c r="L31" s="44">
        <v>350</v>
      </c>
      <c r="M31" s="44">
        <v>350</v>
      </c>
      <c r="N31" s="44">
        <v>350</v>
      </c>
      <c r="O31" s="145">
        <f aca="true" t="shared" si="7" ref="O31:O37">SUM(C31:N31)</f>
        <v>4260</v>
      </c>
      <c r="P31" s="33"/>
    </row>
    <row r="32" spans="1:16" ht="15">
      <c r="A32" s="189"/>
      <c r="B32" s="47" t="s">
        <v>94</v>
      </c>
      <c r="C32" s="44">
        <v>910</v>
      </c>
      <c r="D32" s="44">
        <v>910</v>
      </c>
      <c r="E32" s="44">
        <v>910</v>
      </c>
      <c r="F32" s="44">
        <v>910</v>
      </c>
      <c r="G32" s="44">
        <v>910</v>
      </c>
      <c r="H32" s="44">
        <v>910</v>
      </c>
      <c r="I32" s="44">
        <v>910</v>
      </c>
      <c r="J32" s="44">
        <v>910</v>
      </c>
      <c r="K32" s="44">
        <v>910</v>
      </c>
      <c r="L32" s="44">
        <v>910</v>
      </c>
      <c r="M32" s="44">
        <v>910</v>
      </c>
      <c r="N32" s="44">
        <v>910</v>
      </c>
      <c r="O32" s="145">
        <f t="shared" si="7"/>
        <v>10920</v>
      </c>
      <c r="P32" s="33"/>
    </row>
    <row r="33" spans="1:16" ht="15">
      <c r="A33" s="189"/>
      <c r="B33" s="47" t="s">
        <v>95</v>
      </c>
      <c r="C33" s="44">
        <f>+Jan!H77</f>
        <v>0</v>
      </c>
      <c r="D33" s="44">
        <f>+Jan!I77</f>
        <v>0</v>
      </c>
      <c r="E33" s="44">
        <f>+Jan!J77</f>
        <v>0</v>
      </c>
      <c r="F33" s="44">
        <f>+Jan!K77</f>
        <v>0</v>
      </c>
      <c r="G33" s="44">
        <f>+Jan!L77</f>
        <v>0</v>
      </c>
      <c r="H33" s="44">
        <f>+Jan!M77</f>
        <v>0</v>
      </c>
      <c r="I33" s="44">
        <f>+Jan!N77</f>
        <v>0</v>
      </c>
      <c r="J33" s="44">
        <f>+Jan!O77</f>
        <v>0</v>
      </c>
      <c r="K33" s="44">
        <f>+Jan!P77</f>
        <v>0</v>
      </c>
      <c r="L33" s="44">
        <f>+Jan!Q77</f>
        <v>0</v>
      </c>
      <c r="M33" s="44">
        <f>+Jan!R77</f>
        <v>0</v>
      </c>
      <c r="N33" s="44">
        <f>+Jan!S77</f>
        <v>0</v>
      </c>
      <c r="O33" s="145">
        <f t="shared" si="7"/>
        <v>0</v>
      </c>
      <c r="P33" s="33"/>
    </row>
    <row r="34" spans="1:16" ht="15">
      <c r="A34" s="189"/>
      <c r="B34" s="47" t="s">
        <v>96</v>
      </c>
      <c r="C34" s="44">
        <v>150</v>
      </c>
      <c r="D34" s="44">
        <v>150</v>
      </c>
      <c r="E34" s="44">
        <v>150</v>
      </c>
      <c r="F34" s="44">
        <v>150</v>
      </c>
      <c r="G34" s="44">
        <v>150</v>
      </c>
      <c r="H34" s="44">
        <v>150</v>
      </c>
      <c r="I34" s="44">
        <v>150</v>
      </c>
      <c r="J34" s="44">
        <v>150</v>
      </c>
      <c r="K34" s="44">
        <v>150</v>
      </c>
      <c r="L34" s="44">
        <v>150</v>
      </c>
      <c r="M34" s="44">
        <v>150</v>
      </c>
      <c r="N34" s="44">
        <v>150</v>
      </c>
      <c r="O34" s="145">
        <f t="shared" si="7"/>
        <v>1800</v>
      </c>
      <c r="P34" s="33"/>
    </row>
    <row r="35" spans="1:16" ht="15">
      <c r="A35" s="189"/>
      <c r="B35" s="47" t="s">
        <v>97</v>
      </c>
      <c r="C35" s="44">
        <f>+Jan!H79</f>
        <v>0</v>
      </c>
      <c r="D35" s="44">
        <f>+Jan!I79</f>
        <v>0</v>
      </c>
      <c r="E35" s="44">
        <f>+Jan!J79</f>
        <v>0</v>
      </c>
      <c r="F35" s="44">
        <f>+Jan!K79</f>
        <v>0</v>
      </c>
      <c r="G35" s="44">
        <f>+Jan!L79</f>
        <v>0</v>
      </c>
      <c r="H35" s="44">
        <f>+Jan!M79</f>
        <v>0</v>
      </c>
      <c r="I35" s="44">
        <f>+Jan!N79</f>
        <v>0</v>
      </c>
      <c r="J35" s="44">
        <f>+Jan!O79</f>
        <v>0</v>
      </c>
      <c r="K35" s="44">
        <f>+Jan!P79</f>
        <v>0</v>
      </c>
      <c r="L35" s="44">
        <f>+Jan!Q79</f>
        <v>0</v>
      </c>
      <c r="M35" s="44">
        <f>+Jan!R79</f>
        <v>0</v>
      </c>
      <c r="N35" s="44">
        <f>+Jan!S79</f>
        <v>0</v>
      </c>
      <c r="O35" s="145">
        <f t="shared" si="7"/>
        <v>0</v>
      </c>
      <c r="P35" s="33"/>
    </row>
    <row r="36" spans="1:16" ht="15">
      <c r="A36" s="189"/>
      <c r="B36" s="47" t="s">
        <v>98</v>
      </c>
      <c r="C36" s="44">
        <v>360</v>
      </c>
      <c r="D36" s="44">
        <v>360</v>
      </c>
      <c r="E36" s="44">
        <v>360</v>
      </c>
      <c r="F36" s="44">
        <v>216</v>
      </c>
      <c r="G36" s="44">
        <v>216</v>
      </c>
      <c r="H36" s="44">
        <v>216</v>
      </c>
      <c r="I36" s="44">
        <v>216</v>
      </c>
      <c r="J36" s="44">
        <v>216</v>
      </c>
      <c r="K36" s="44">
        <v>216</v>
      </c>
      <c r="L36" s="44">
        <v>316</v>
      </c>
      <c r="M36" s="44">
        <v>316</v>
      </c>
      <c r="N36" s="44">
        <v>316</v>
      </c>
      <c r="O36" s="145">
        <f t="shared" si="7"/>
        <v>3324</v>
      </c>
      <c r="P36" s="33"/>
    </row>
    <row r="37" spans="1:16" s="10" customFormat="1" ht="15">
      <c r="A37" s="192"/>
      <c r="B37" s="193" t="s">
        <v>99</v>
      </c>
      <c r="C37" s="194">
        <v>785</v>
      </c>
      <c r="D37" s="194"/>
      <c r="E37" s="194"/>
      <c r="F37" s="194">
        <f>+Abr!H81</f>
        <v>0</v>
      </c>
      <c r="G37" s="194">
        <f>+Abr!I81</f>
        <v>0</v>
      </c>
      <c r="H37" s="194">
        <f>+Abr!J81</f>
        <v>0</v>
      </c>
      <c r="I37" s="194">
        <f>+Jul!H81</f>
        <v>0</v>
      </c>
      <c r="J37" s="194">
        <f>+Ago!H81</f>
        <v>0</v>
      </c>
      <c r="K37" s="194">
        <f>+Set!H81</f>
        <v>0</v>
      </c>
      <c r="L37" s="194">
        <f>+Out!H81</f>
        <v>0</v>
      </c>
      <c r="M37" s="194">
        <f>+Nov!H81</f>
        <v>0</v>
      </c>
      <c r="N37" s="194">
        <f>+Dez!H81</f>
        <v>0</v>
      </c>
      <c r="O37" s="235">
        <f t="shared" si="7"/>
        <v>785</v>
      </c>
      <c r="P37" s="196"/>
    </row>
    <row r="38" spans="1:16" ht="22.5" customHeight="1">
      <c r="A38" s="189"/>
      <c r="B38" s="236" t="s">
        <v>188</v>
      </c>
      <c r="C38" s="237">
        <f>SUM(C31:C36)</f>
        <v>1790</v>
      </c>
      <c r="D38" s="237">
        <f aca="true" t="shared" si="8" ref="D38:N38">SUM(D31:D36)</f>
        <v>1790</v>
      </c>
      <c r="E38" s="237">
        <f t="shared" si="8"/>
        <v>1790</v>
      </c>
      <c r="F38" s="237">
        <f t="shared" si="8"/>
        <v>1626</v>
      </c>
      <c r="G38" s="237">
        <f t="shared" si="8"/>
        <v>1626</v>
      </c>
      <c r="H38" s="237">
        <f t="shared" si="8"/>
        <v>1626</v>
      </c>
      <c r="I38" s="237">
        <f t="shared" si="8"/>
        <v>1626</v>
      </c>
      <c r="J38" s="237">
        <f t="shared" si="8"/>
        <v>1626</v>
      </c>
      <c r="K38" s="237">
        <f t="shared" si="8"/>
        <v>1626</v>
      </c>
      <c r="L38" s="237">
        <f t="shared" si="8"/>
        <v>1726</v>
      </c>
      <c r="M38" s="237">
        <f t="shared" si="8"/>
        <v>1726</v>
      </c>
      <c r="N38" s="237">
        <f t="shared" si="8"/>
        <v>1726</v>
      </c>
      <c r="O38" s="238">
        <f>SUM(O31:O36)</f>
        <v>20304</v>
      </c>
      <c r="P38" s="33"/>
    </row>
    <row r="39" ht="15">
      <c r="B39" s="239" t="s">
        <v>189</v>
      </c>
    </row>
    <row r="40" ht="15">
      <c r="B40" s="239" t="s">
        <v>190</v>
      </c>
    </row>
  </sheetData>
  <sheetProtection selectLockedCells="1" selectUnlockedCells="1"/>
  <mergeCells count="2">
    <mergeCell ref="A1:B1"/>
    <mergeCell ref="C1:P1"/>
  </mergeCells>
  <printOptions/>
  <pageMargins left="0.35" right="0.30972222222222223" top="0.4597222222222222" bottom="0.5" header="0.5118055555555555" footer="0.5118055555555555"/>
  <pageSetup fitToHeight="1" fitToWidth="1"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selection activeCell="F50" sqref="F50"/>
    </sheetView>
  </sheetViews>
  <sheetFormatPr defaultColWidth="9.140625" defaultRowHeight="15"/>
  <cols>
    <col min="1" max="1" width="2.57421875" style="0" customWidth="1"/>
    <col min="2" max="2" width="28.8515625" style="0" customWidth="1"/>
    <col min="3" max="6" width="11.28125" style="0" customWidth="1"/>
    <col min="7" max="7" width="2.7109375" style="0" customWidth="1"/>
    <col min="16" max="16" width="13.140625" style="0" customWidth="1"/>
  </cols>
  <sheetData>
    <row r="1" spans="1:16" ht="95.25" customHeight="1">
      <c r="A1" s="297"/>
      <c r="B1" s="297"/>
      <c r="C1" s="240" t="s">
        <v>0</v>
      </c>
      <c r="D1" s="241"/>
      <c r="E1" s="241"/>
      <c r="F1" s="241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6.25">
      <c r="A2" s="199" t="s">
        <v>191</v>
      </c>
      <c r="B2" s="15"/>
      <c r="C2" s="15"/>
      <c r="D2" s="15"/>
      <c r="E2" s="15" t="s">
        <v>192</v>
      </c>
      <c r="F2" s="243" t="s">
        <v>169</v>
      </c>
      <c r="P2" s="244"/>
    </row>
    <row r="3" spans="1:16" ht="17.25" customHeight="1">
      <c r="A3" s="137"/>
      <c r="B3" s="200" t="s">
        <v>183</v>
      </c>
      <c r="C3" s="201" t="s">
        <v>193</v>
      </c>
      <c r="D3" s="201" t="s">
        <v>194</v>
      </c>
      <c r="E3" s="201" t="s">
        <v>195</v>
      </c>
      <c r="F3" s="245" t="s">
        <v>196</v>
      </c>
      <c r="G3" s="246"/>
      <c r="P3" s="244"/>
    </row>
    <row r="4" spans="1:16" ht="15">
      <c r="A4" s="59"/>
      <c r="B4" s="204" t="s">
        <v>27</v>
      </c>
      <c r="C4" s="205">
        <v>1900</v>
      </c>
      <c r="D4" s="205">
        <v>1900</v>
      </c>
      <c r="E4" s="247">
        <f>+D4-C4</f>
        <v>0</v>
      </c>
      <c r="F4" s="248">
        <f>+D4/C4-1</f>
        <v>0</v>
      </c>
      <c r="G4" s="59"/>
      <c r="P4" s="244"/>
    </row>
    <row r="5" spans="1:16" ht="15">
      <c r="A5" s="59"/>
      <c r="B5" s="204" t="s">
        <v>28</v>
      </c>
      <c r="C5" s="205">
        <v>0</v>
      </c>
      <c r="D5" s="205"/>
      <c r="E5" s="247"/>
      <c r="F5" s="249"/>
      <c r="G5" s="59"/>
      <c r="P5" s="244"/>
    </row>
    <row r="6" spans="1:16" ht="15">
      <c r="A6" s="59"/>
      <c r="B6" s="204" t="s">
        <v>29</v>
      </c>
      <c r="C6" s="205"/>
      <c r="D6" s="205"/>
      <c r="E6" s="247"/>
      <c r="F6" s="249"/>
      <c r="G6" s="59"/>
      <c r="P6" s="244"/>
    </row>
    <row r="7" spans="1:16" ht="15">
      <c r="A7" s="59"/>
      <c r="B7" s="204" t="s">
        <v>30</v>
      </c>
      <c r="C7" s="205">
        <v>0</v>
      </c>
      <c r="D7" s="205"/>
      <c r="E7" s="247"/>
      <c r="F7" s="249"/>
      <c r="G7" s="59"/>
      <c r="P7" s="244"/>
    </row>
    <row r="8" spans="1:16" ht="15">
      <c r="A8" s="59"/>
      <c r="B8" s="204" t="s">
        <v>160</v>
      </c>
      <c r="C8" s="205">
        <v>0</v>
      </c>
      <c r="D8" s="205"/>
      <c r="E8" s="247"/>
      <c r="F8" s="249"/>
      <c r="G8" s="59"/>
      <c r="P8" s="244"/>
    </row>
    <row r="9" spans="1:16" ht="19.5" customHeight="1">
      <c r="A9" s="62"/>
      <c r="B9" s="207" t="s">
        <v>161</v>
      </c>
      <c r="C9" s="208">
        <f>SUM(C4:C8)</f>
        <v>1900</v>
      </c>
      <c r="D9" s="208">
        <f>SUM(D4:D8)</f>
        <v>1900</v>
      </c>
      <c r="E9" s="250">
        <f>+D9-C9</f>
        <v>0</v>
      </c>
      <c r="F9" s="251">
        <f>SUM(F4:F8)</f>
        <v>0</v>
      </c>
      <c r="G9" s="62"/>
      <c r="P9" s="244"/>
    </row>
    <row r="10" spans="2:16" ht="13.5" customHeight="1">
      <c r="B10" s="15"/>
      <c r="C10" s="210"/>
      <c r="D10" s="210"/>
      <c r="E10" s="210"/>
      <c r="F10" s="252"/>
      <c r="P10" s="244"/>
    </row>
    <row r="11" spans="1:16" ht="17.25" customHeight="1">
      <c r="A11" s="158"/>
      <c r="B11" s="211" t="s">
        <v>184</v>
      </c>
      <c r="C11" s="212" t="s">
        <v>193</v>
      </c>
      <c r="D11" s="213" t="s">
        <v>194</v>
      </c>
      <c r="E11" s="253" t="s">
        <v>197</v>
      </c>
      <c r="F11" s="254" t="s">
        <v>198</v>
      </c>
      <c r="G11" s="223"/>
      <c r="H11" s="178"/>
      <c r="P11" s="244"/>
    </row>
    <row r="12" spans="1:16" ht="15">
      <c r="A12" s="159"/>
      <c r="B12" s="214" t="str">
        <f>+Jan!$B$12</f>
        <v>Alimentação</v>
      </c>
      <c r="C12" s="215">
        <v>350</v>
      </c>
      <c r="D12" s="255">
        <v>410</v>
      </c>
      <c r="E12" s="256">
        <f>+C12-D12</f>
        <v>-60</v>
      </c>
      <c r="F12" s="257">
        <f>+E12/C12</f>
        <v>-0.17142857142857143</v>
      </c>
      <c r="G12" s="46"/>
      <c r="H12" s="258"/>
      <c r="I12" s="89"/>
      <c r="P12" s="244"/>
    </row>
    <row r="13" spans="1:16" ht="15">
      <c r="A13" s="159"/>
      <c r="B13" s="216" t="str">
        <f>+Jan!$B$17</f>
        <v>Moradia</v>
      </c>
      <c r="C13" s="215">
        <v>700</v>
      </c>
      <c r="D13" s="255">
        <f>+Jan!$H$17</f>
        <v>552</v>
      </c>
      <c r="E13" s="256">
        <f aca="true" t="shared" si="0" ref="E13:E20">+C13-D13</f>
        <v>148</v>
      </c>
      <c r="F13" s="257">
        <f aca="true" t="shared" si="1" ref="F13:F20">+E13/C13</f>
        <v>0.21142857142857144</v>
      </c>
      <c r="G13" s="46"/>
      <c r="H13" s="258"/>
      <c r="I13" s="89"/>
      <c r="P13" s="244"/>
    </row>
    <row r="14" spans="1:16" ht="15">
      <c r="A14" s="159"/>
      <c r="B14" s="216" t="str">
        <f>+Jan!$B$26</f>
        <v>Educação</v>
      </c>
      <c r="C14" s="215">
        <v>0</v>
      </c>
      <c r="D14" s="255">
        <f>+Jan!$H$26</f>
        <v>0</v>
      </c>
      <c r="E14" s="256"/>
      <c r="F14" s="257"/>
      <c r="G14" s="46"/>
      <c r="H14" s="258"/>
      <c r="I14" s="89"/>
      <c r="P14" s="244"/>
    </row>
    <row r="15" spans="1:16" ht="15">
      <c r="A15" s="159"/>
      <c r="B15" s="216" t="str">
        <f>+Jan!$B$31</f>
        <v>Comunicação</v>
      </c>
      <c r="C15" s="215">
        <v>90</v>
      </c>
      <c r="D15" s="255">
        <f>+Jan!$H$31</f>
        <v>85</v>
      </c>
      <c r="E15" s="256">
        <f t="shared" si="0"/>
        <v>5</v>
      </c>
      <c r="F15" s="257">
        <f t="shared" si="1"/>
        <v>0.05555555555555555</v>
      </c>
      <c r="G15" s="46"/>
      <c r="H15" s="258"/>
      <c r="I15" s="89"/>
      <c r="P15" s="244"/>
    </row>
    <row r="16" spans="1:16" ht="15">
      <c r="A16" s="159"/>
      <c r="B16" s="216" t="str">
        <f>+Jan!$B$36</f>
        <v>Saúde</v>
      </c>
      <c r="C16" s="215">
        <v>300</v>
      </c>
      <c r="D16" s="255">
        <v>255</v>
      </c>
      <c r="E16" s="256">
        <f t="shared" si="0"/>
        <v>45</v>
      </c>
      <c r="F16" s="257">
        <f t="shared" si="1"/>
        <v>0.15</v>
      </c>
      <c r="G16" s="46"/>
      <c r="H16" s="258"/>
      <c r="I16" s="89"/>
      <c r="P16" s="244"/>
    </row>
    <row r="17" spans="1:16" ht="15">
      <c r="A17" s="159"/>
      <c r="B17" s="216" t="str">
        <f>+Jan!$B$42</f>
        <v>Transporte</v>
      </c>
      <c r="C17" s="215">
        <v>100</v>
      </c>
      <c r="D17" s="255">
        <f>+Jan!$H$42</f>
        <v>130</v>
      </c>
      <c r="E17" s="256">
        <f t="shared" si="0"/>
        <v>-30</v>
      </c>
      <c r="F17" s="257">
        <f t="shared" si="1"/>
        <v>-0.3</v>
      </c>
      <c r="G17" s="46"/>
      <c r="H17" s="258"/>
      <c r="I17" s="89"/>
      <c r="P17" s="244"/>
    </row>
    <row r="18" spans="1:16" ht="15">
      <c r="A18" s="159"/>
      <c r="B18" s="216" t="str">
        <f>+Jan!$B$52</f>
        <v>Pessoais</v>
      </c>
      <c r="C18" s="215">
        <v>115</v>
      </c>
      <c r="D18" s="255">
        <v>95</v>
      </c>
      <c r="E18" s="256">
        <f t="shared" si="0"/>
        <v>20</v>
      </c>
      <c r="F18" s="257">
        <f t="shared" si="1"/>
        <v>0.17391304347826086</v>
      </c>
      <c r="G18" s="46"/>
      <c r="H18" s="258"/>
      <c r="I18" s="89"/>
      <c r="P18" s="244"/>
    </row>
    <row r="19" spans="1:16" ht="15">
      <c r="A19" s="159"/>
      <c r="B19" s="216" t="str">
        <f>+Jan!$B$57</f>
        <v>Lazer</v>
      </c>
      <c r="C19" s="215">
        <v>40</v>
      </c>
      <c r="D19" s="255">
        <f>+Jan!$H$57</f>
        <v>40</v>
      </c>
      <c r="E19" s="256">
        <f t="shared" si="0"/>
        <v>0</v>
      </c>
      <c r="F19" s="257">
        <f t="shared" si="1"/>
        <v>0</v>
      </c>
      <c r="G19" s="46"/>
      <c r="H19" s="258"/>
      <c r="I19" s="89"/>
      <c r="P19" s="244"/>
    </row>
    <row r="20" spans="1:16" ht="15">
      <c r="A20" s="159"/>
      <c r="B20" s="216" t="str">
        <f>+Jan!$B$63</f>
        <v>Serviços Financeiros</v>
      </c>
      <c r="C20" s="215">
        <v>200</v>
      </c>
      <c r="D20" s="255">
        <v>186</v>
      </c>
      <c r="E20" s="256">
        <f t="shared" si="0"/>
        <v>14</v>
      </c>
      <c r="F20" s="257">
        <f t="shared" si="1"/>
        <v>0.07</v>
      </c>
      <c r="G20" s="46"/>
      <c r="H20" s="258"/>
      <c r="I20" s="89"/>
      <c r="P20" s="244"/>
    </row>
    <row r="21" spans="1:16" ht="19.5" customHeight="1">
      <c r="A21" s="153"/>
      <c r="B21" s="259" t="s">
        <v>199</v>
      </c>
      <c r="C21" s="260">
        <f>SUM(C12:C20)</f>
        <v>1895</v>
      </c>
      <c r="D21" s="260">
        <f>SUM(D12:D20)</f>
        <v>1753</v>
      </c>
      <c r="E21" s="261">
        <f>+C21-D21</f>
        <v>142</v>
      </c>
      <c r="F21" s="262">
        <f>+E21/C21</f>
        <v>0.07493403693931398</v>
      </c>
      <c r="G21" s="223"/>
      <c r="H21" s="258"/>
      <c r="P21" s="244"/>
    </row>
    <row r="22" spans="3:16" ht="6" customHeight="1">
      <c r="C22" s="210"/>
      <c r="D22" s="210"/>
      <c r="E22" s="210"/>
      <c r="F22" s="210"/>
      <c r="H22" s="178"/>
      <c r="P22" s="244"/>
    </row>
    <row r="23" spans="1:16" ht="21" customHeight="1">
      <c r="A23" s="196"/>
      <c r="B23" s="263" t="s">
        <v>200</v>
      </c>
      <c r="C23" s="264">
        <f>+C9-C21</f>
        <v>5</v>
      </c>
      <c r="D23" s="264">
        <f>+D9-D21</f>
        <v>147</v>
      </c>
      <c r="E23" s="264">
        <f>+C23-D23</f>
        <v>-142</v>
      </c>
      <c r="F23" s="265">
        <f>+E23/C23-1</f>
        <v>-29.4</v>
      </c>
      <c r="G23" s="266"/>
      <c r="H23" s="178"/>
      <c r="P23" s="244"/>
    </row>
    <row r="24" spans="1:16" s="76" customFormat="1" ht="21" customHeight="1">
      <c r="A24" s="267"/>
      <c r="B24" s="268"/>
      <c r="C24" s="269"/>
      <c r="D24" s="269"/>
      <c r="E24" s="269"/>
      <c r="F24" s="269"/>
      <c r="G24" s="269"/>
      <c r="H24" s="270"/>
      <c r="P24" s="271"/>
    </row>
    <row r="25" spans="1:16" ht="23.25">
      <c r="A25" s="33"/>
      <c r="B25" s="98" t="s">
        <v>201</v>
      </c>
      <c r="C25" s="97"/>
      <c r="D25" s="97"/>
      <c r="E25" s="97"/>
      <c r="F25" s="97"/>
      <c r="G25" s="33"/>
      <c r="P25" s="244"/>
    </row>
    <row r="26" spans="1:16" ht="18.75">
      <c r="A26" s="272"/>
      <c r="B26" s="273" t="s">
        <v>202</v>
      </c>
      <c r="C26" s="274" t="s">
        <v>203</v>
      </c>
      <c r="D26" s="274" t="s">
        <v>194</v>
      </c>
      <c r="E26" s="274" t="s">
        <v>197</v>
      </c>
      <c r="F26" s="275" t="s">
        <v>204</v>
      </c>
      <c r="G26" s="276"/>
      <c r="P26" s="244"/>
    </row>
    <row r="27" spans="1:16" ht="15">
      <c r="A27" s="277"/>
      <c r="B27" s="43" t="s">
        <v>205</v>
      </c>
      <c r="C27" s="44">
        <v>280</v>
      </c>
      <c r="D27" s="278">
        <v>265</v>
      </c>
      <c r="E27" s="256">
        <f aca="true" t="shared" si="2" ref="E27:E33">+C27-D27</f>
        <v>15</v>
      </c>
      <c r="F27" s="279">
        <f>+C27/D27-1</f>
        <v>0.05660377358490565</v>
      </c>
      <c r="G27" s="272"/>
      <c r="P27" s="244"/>
    </row>
    <row r="28" spans="1:16" ht="15">
      <c r="A28" s="277"/>
      <c r="B28" s="47" t="s">
        <v>206</v>
      </c>
      <c r="C28" s="44">
        <v>1040</v>
      </c>
      <c r="D28" s="278">
        <v>1170</v>
      </c>
      <c r="E28" s="256">
        <f t="shared" si="2"/>
        <v>-130</v>
      </c>
      <c r="F28" s="279">
        <f>+C28/D28-1</f>
        <v>-0.11111111111111116</v>
      </c>
      <c r="G28" s="272"/>
      <c r="P28" s="244"/>
    </row>
    <row r="29" spans="1:16" ht="15">
      <c r="A29" s="277"/>
      <c r="B29" s="47" t="s">
        <v>207</v>
      </c>
      <c r="C29" s="44">
        <f>+Jan!H77</f>
        <v>0</v>
      </c>
      <c r="D29" s="278">
        <v>0</v>
      </c>
      <c r="E29" s="256">
        <f t="shared" si="2"/>
        <v>0</v>
      </c>
      <c r="F29" s="279"/>
      <c r="G29" s="272"/>
      <c r="P29" s="244"/>
    </row>
    <row r="30" spans="1:16" ht="15">
      <c r="A30" s="277"/>
      <c r="B30" s="47" t="s">
        <v>208</v>
      </c>
      <c r="C30" s="44">
        <v>150</v>
      </c>
      <c r="D30" s="278">
        <v>160</v>
      </c>
      <c r="E30" s="256">
        <f t="shared" si="2"/>
        <v>-10</v>
      </c>
      <c r="F30" s="279">
        <f>+C30/D30-1</f>
        <v>-0.0625</v>
      </c>
      <c r="G30" s="272"/>
      <c r="P30" s="244"/>
    </row>
    <row r="31" spans="1:16" ht="15">
      <c r="A31" s="277"/>
      <c r="B31" s="47" t="s">
        <v>209</v>
      </c>
      <c r="C31" s="44">
        <f>+Jan!H79</f>
        <v>0</v>
      </c>
      <c r="D31" s="278">
        <v>0</v>
      </c>
      <c r="E31" s="256">
        <f t="shared" si="2"/>
        <v>0</v>
      </c>
      <c r="F31" s="279"/>
      <c r="G31" s="272"/>
      <c r="P31" s="244"/>
    </row>
    <row r="32" spans="1:16" ht="15">
      <c r="A32" s="277"/>
      <c r="B32" s="47" t="s">
        <v>210</v>
      </c>
      <c r="C32" s="44">
        <v>425</v>
      </c>
      <c r="D32" s="278">
        <v>302</v>
      </c>
      <c r="E32" s="256">
        <f t="shared" si="2"/>
        <v>123</v>
      </c>
      <c r="F32" s="279">
        <f>+C32/D32-1</f>
        <v>0.4072847682119205</v>
      </c>
      <c r="G32" s="272"/>
      <c r="P32" s="244"/>
    </row>
    <row r="33" spans="1:16" ht="15">
      <c r="A33" s="277"/>
      <c r="B33" s="280" t="s">
        <v>181</v>
      </c>
      <c r="C33" s="281">
        <f>SUM(C27:C32)</f>
        <v>1895</v>
      </c>
      <c r="D33" s="281">
        <f>SUM(D27:D32)</f>
        <v>1897</v>
      </c>
      <c r="E33" s="282">
        <f t="shared" si="2"/>
        <v>-2</v>
      </c>
      <c r="F33" s="283">
        <f>SUM(F27:F32)</f>
        <v>0.290277430685715</v>
      </c>
      <c r="G33" s="277"/>
      <c r="P33" s="244"/>
    </row>
    <row r="34" spans="1:16" ht="15.75" thickBo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5"/>
    </row>
    <row r="35" ht="15.75" thickTop="1"/>
  </sheetData>
  <sheetProtection selectLockedCells="1" selectUnlockedCells="1"/>
  <mergeCells count="1">
    <mergeCell ref="A1:B1"/>
  </mergeCells>
  <printOptions/>
  <pageMargins left="0.2" right="0.19027777777777777" top="0.32013888888888886" bottom="0.3" header="0.5118055555555555" footer="0.5118055555555555"/>
  <pageSetup fitToHeight="1" fitToWidth="1"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A13">
      <selection activeCell="H26" sqref="H26:H30"/>
    </sheetView>
  </sheetViews>
  <sheetFormatPr defaultColWidth="9.140625" defaultRowHeight="15"/>
  <cols>
    <col min="1" max="1" width="3.28125" style="0" customWidth="1"/>
    <col min="2" max="2" width="36.710937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37" t="s">
        <v>19</v>
      </c>
      <c r="I2" s="35"/>
      <c r="J2" s="15"/>
    </row>
    <row r="3" spans="1:9" ht="20.25" customHeight="1">
      <c r="A3" s="38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>
        <v>1800</v>
      </c>
      <c r="D4" s="44"/>
      <c r="E4" s="44"/>
      <c r="F4" s="44"/>
      <c r="G4" s="44"/>
      <c r="H4" s="45">
        <f>SUM(C4:G4)</f>
        <v>1800</v>
      </c>
      <c r="I4" s="46"/>
    </row>
    <row r="5" spans="1:9" ht="15">
      <c r="A5" s="42"/>
      <c r="B5" s="47" t="s">
        <v>28</v>
      </c>
      <c r="C5" s="44"/>
      <c r="D5" s="44"/>
      <c r="E5" s="44"/>
      <c r="F5" s="44"/>
      <c r="G5" s="44"/>
      <c r="H5" s="45">
        <f>SUM(C5:G5)</f>
        <v>0</v>
      </c>
      <c r="I5" s="46"/>
    </row>
    <row r="6" spans="1:9" ht="15">
      <c r="A6" s="42"/>
      <c r="B6" s="47" t="s">
        <v>29</v>
      </c>
      <c r="C6" s="44"/>
      <c r="D6" s="44"/>
      <c r="E6" s="44"/>
      <c r="F6" s="44"/>
      <c r="G6" s="44"/>
      <c r="H6" s="45">
        <f>SUM(C6:G6)</f>
        <v>0</v>
      </c>
      <c r="I6" s="46"/>
    </row>
    <row r="7" spans="1:9" ht="15">
      <c r="A7" s="42"/>
      <c r="B7" s="47" t="s">
        <v>30</v>
      </c>
      <c r="C7" s="44"/>
      <c r="D7" s="44"/>
      <c r="E7" s="44"/>
      <c r="F7" s="44"/>
      <c r="G7" s="44"/>
      <c r="H7" s="45">
        <f>SUM(C7:G7)</f>
        <v>0</v>
      </c>
      <c r="I7" s="46"/>
    </row>
    <row r="8" spans="1:9" ht="15">
      <c r="A8" s="42"/>
      <c r="B8" s="47" t="s">
        <v>31</v>
      </c>
      <c r="C8" s="44"/>
      <c r="D8" s="44"/>
      <c r="E8" s="44"/>
      <c r="F8" s="44"/>
      <c r="G8" s="44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1800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1800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4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445</v>
      </c>
      <c r="I12" s="59"/>
    </row>
    <row r="13" spans="1:9" ht="15">
      <c r="A13" s="62"/>
      <c r="B13" s="63" t="s">
        <v>35</v>
      </c>
      <c r="C13" s="64">
        <v>100</v>
      </c>
      <c r="D13" s="64"/>
      <c r="E13" s="64"/>
      <c r="F13" s="64">
        <v>250</v>
      </c>
      <c r="G13" s="64"/>
      <c r="H13" s="45">
        <f>SUM(C13:G13)</f>
        <v>350</v>
      </c>
      <c r="I13" s="59"/>
    </row>
    <row r="14" spans="1:9" ht="15">
      <c r="A14" s="62"/>
      <c r="B14" s="65" t="s">
        <v>36</v>
      </c>
      <c r="C14" s="64">
        <v>20</v>
      </c>
      <c r="D14" s="64">
        <v>20</v>
      </c>
      <c r="E14" s="64">
        <v>20</v>
      </c>
      <c r="F14" s="64">
        <v>20</v>
      </c>
      <c r="G14" s="64"/>
      <c r="H14" s="45">
        <f>SUM(C14:G14)</f>
        <v>80</v>
      </c>
      <c r="I14" s="59"/>
    </row>
    <row r="15" spans="1:9" ht="15">
      <c r="A15" s="62"/>
      <c r="B15" s="65" t="s">
        <v>37</v>
      </c>
      <c r="C15" s="64">
        <v>15</v>
      </c>
      <c r="D15" s="64"/>
      <c r="E15" s="64"/>
      <c r="F15" s="64"/>
      <c r="G15" s="64"/>
      <c r="H15" s="45">
        <f>SUM(C15:G15)</f>
        <v>15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67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552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64"/>
      <c r="H18" s="45">
        <f aca="true" t="shared" si="1" ref="H18:H24">SUM(C18:G18)</f>
        <v>0</v>
      </c>
      <c r="I18" s="59"/>
    </row>
    <row r="19" spans="1:9" ht="15">
      <c r="A19" s="62"/>
      <c r="B19" s="65" t="s">
        <v>41</v>
      </c>
      <c r="C19" s="64">
        <v>400</v>
      </c>
      <c r="D19" s="64"/>
      <c r="E19" s="64"/>
      <c r="F19" s="64"/>
      <c r="G19" s="64"/>
      <c r="H19" s="45">
        <f t="shared" si="1"/>
        <v>400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64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64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>
        <v>56</v>
      </c>
      <c r="E22" s="64"/>
      <c r="F22" s="64"/>
      <c r="G22" s="64"/>
      <c r="H22" s="45">
        <f t="shared" si="1"/>
        <v>56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64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64"/>
      <c r="H24" s="45">
        <f t="shared" si="1"/>
        <v>0</v>
      </c>
      <c r="I24" s="59"/>
    </row>
    <row r="25" spans="1:9" ht="15">
      <c r="A25" s="62"/>
      <c r="B25" s="66" t="s">
        <v>47</v>
      </c>
      <c r="C25" s="64">
        <v>96</v>
      </c>
      <c r="D25" s="64"/>
      <c r="E25" s="64"/>
      <c r="F25" s="64"/>
      <c r="G25" s="64"/>
      <c r="H25" s="45">
        <f>SUM(C25:G25)</f>
        <v>96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64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64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64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64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85</v>
      </c>
      <c r="I31" s="59"/>
    </row>
    <row r="32" spans="1:9" ht="15">
      <c r="A32" s="62"/>
      <c r="B32" s="63" t="s">
        <v>54</v>
      </c>
      <c r="C32" s="64"/>
      <c r="D32" s="64">
        <v>85</v>
      </c>
      <c r="E32" s="64"/>
      <c r="F32" s="64"/>
      <c r="G32" s="64"/>
      <c r="H32" s="45">
        <f>SUM(C32:G32)</f>
        <v>85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64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64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68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450</v>
      </c>
      <c r="I36" s="59"/>
    </row>
    <row r="37" spans="1:9" ht="15">
      <c r="A37" s="62"/>
      <c r="B37" s="63" t="s">
        <v>58</v>
      </c>
      <c r="C37" s="64"/>
      <c r="D37" s="64"/>
      <c r="E37" s="64"/>
      <c r="F37" s="64">
        <v>450</v>
      </c>
      <c r="G37" s="64"/>
      <c r="H37" s="45">
        <f>SUM(C37:G37)</f>
        <v>450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64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64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64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68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130</v>
      </c>
      <c r="I42" s="59"/>
    </row>
    <row r="43" spans="1:9" ht="15">
      <c r="A43" s="62"/>
      <c r="B43" s="63" t="s">
        <v>64</v>
      </c>
      <c r="C43" s="64"/>
      <c r="D43" s="64"/>
      <c r="E43" s="64"/>
      <c r="F43" s="64">
        <v>130</v>
      </c>
      <c r="G43" s="64"/>
      <c r="H43" s="45">
        <f>SUM(C43:G43)</f>
        <v>130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69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69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69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69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69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69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69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67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155</v>
      </c>
      <c r="I52" s="59"/>
    </row>
    <row r="53" spans="1:9" ht="15">
      <c r="A53" s="62"/>
      <c r="B53" s="63" t="s">
        <v>74</v>
      </c>
      <c r="C53" s="64">
        <v>95</v>
      </c>
      <c r="D53" s="64"/>
      <c r="E53" s="64"/>
      <c r="F53" s="64"/>
      <c r="G53" s="64"/>
      <c r="H53" s="45">
        <f>SUM(C53:G53)</f>
        <v>95</v>
      </c>
      <c r="I53" s="59"/>
    </row>
    <row r="54" spans="1:9" ht="15">
      <c r="A54" s="62"/>
      <c r="B54" s="65" t="s">
        <v>75</v>
      </c>
      <c r="C54" s="69">
        <v>15</v>
      </c>
      <c r="D54" s="69">
        <v>15</v>
      </c>
      <c r="E54" s="69">
        <v>15</v>
      </c>
      <c r="F54" s="69">
        <v>15</v>
      </c>
      <c r="G54" s="69"/>
      <c r="H54" s="45">
        <f>SUM(C54:G54)</f>
        <v>60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69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67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40</v>
      </c>
      <c r="I57" s="59"/>
    </row>
    <row r="58" spans="1:9" ht="15">
      <c r="A58" s="62"/>
      <c r="B58" s="63" t="s">
        <v>79</v>
      </c>
      <c r="C58" s="64">
        <v>20</v>
      </c>
      <c r="D58" s="64"/>
      <c r="E58" s="64">
        <v>20</v>
      </c>
      <c r="F58" s="64"/>
      <c r="G58" s="64"/>
      <c r="H58" s="45">
        <f>SUM(C58:G58)</f>
        <v>40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69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69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69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67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240</v>
      </c>
      <c r="I63" s="59"/>
    </row>
    <row r="64" spans="1:9" ht="15">
      <c r="A64" s="62"/>
      <c r="B64" s="63" t="s">
        <v>85</v>
      </c>
      <c r="C64" s="64">
        <v>125</v>
      </c>
      <c r="D64" s="64"/>
      <c r="E64" s="64"/>
      <c r="F64" s="64"/>
      <c r="G64" s="70"/>
      <c r="H64" s="45">
        <f aca="true" t="shared" si="3" ref="H64:H71">SUM(C64:G64)</f>
        <v>125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>
        <v>15</v>
      </c>
      <c r="G68" s="71"/>
      <c r="H68" s="45">
        <f t="shared" si="3"/>
        <v>15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89</v>
      </c>
      <c r="C70" s="69"/>
      <c r="D70" s="69">
        <v>100</v>
      </c>
      <c r="E70" s="69"/>
      <c r="F70" s="69"/>
      <c r="G70" s="71"/>
      <c r="H70" s="45">
        <f t="shared" si="3"/>
        <v>100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886</v>
      </c>
      <c r="D72" s="73">
        <f>SUM(D12:D71)</f>
        <v>276</v>
      </c>
      <c r="E72" s="73">
        <f>SUM(E12:E71)</f>
        <v>55</v>
      </c>
      <c r="F72" s="73">
        <f>SUM(F12:F71)</f>
        <v>880</v>
      </c>
      <c r="G72" s="73">
        <f>SUM(G12:G71)</f>
        <v>0</v>
      </c>
      <c r="H72" s="74">
        <f>SUM(C72:G72)</f>
        <v>2097</v>
      </c>
      <c r="I72" s="59"/>
      <c r="J72" s="75"/>
    </row>
    <row r="73" spans="1:10" ht="15" customHeight="1">
      <c r="A73" s="76"/>
      <c r="B73" s="77"/>
      <c r="C73" s="78"/>
      <c r="D73" s="78"/>
      <c r="E73" s="78"/>
      <c r="F73" s="78"/>
      <c r="G73" s="78"/>
      <c r="H73" s="79"/>
      <c r="I73" s="76"/>
      <c r="J73" s="75"/>
    </row>
    <row r="74" spans="1:11" ht="21" customHeight="1">
      <c r="A74" s="80"/>
      <c r="B74" s="81" t="s">
        <v>92</v>
      </c>
      <c r="C74" s="82"/>
      <c r="D74" s="82"/>
      <c r="E74" s="82"/>
      <c r="F74" s="82"/>
      <c r="G74" s="82"/>
      <c r="H74" s="35" t="s">
        <v>26</v>
      </c>
      <c r="I74" s="83"/>
      <c r="K74" s="75"/>
    </row>
    <row r="75" spans="1:9" ht="15">
      <c r="A75" s="62"/>
      <c r="B75" s="43" t="s">
        <v>93</v>
      </c>
      <c r="C75" s="44">
        <f>15+20+15+20</f>
        <v>70</v>
      </c>
      <c r="D75" s="44">
        <v>35</v>
      </c>
      <c r="E75" s="44">
        <v>35</v>
      </c>
      <c r="F75" s="44">
        <v>165</v>
      </c>
      <c r="G75" s="84"/>
      <c r="H75" s="45">
        <f aca="true" t="shared" si="4" ref="H75:H81">SUM(C75:G75)</f>
        <v>305</v>
      </c>
      <c r="I75" s="59"/>
    </row>
    <row r="76" spans="1:9" ht="15">
      <c r="A76" s="62"/>
      <c r="B76" s="47" t="s">
        <v>94</v>
      </c>
      <c r="C76" s="85">
        <v>400</v>
      </c>
      <c r="D76" s="85">
        <f>56+85</f>
        <v>141</v>
      </c>
      <c r="E76" s="85">
        <f>20</f>
        <v>20</v>
      </c>
      <c r="F76" s="85">
        <v>450</v>
      </c>
      <c r="G76" s="86"/>
      <c r="H76" s="45">
        <f t="shared" si="4"/>
        <v>1011</v>
      </c>
      <c r="I76" s="59"/>
    </row>
    <row r="77" spans="1:9" ht="15">
      <c r="A77" s="62"/>
      <c r="B77" s="47" t="s">
        <v>95</v>
      </c>
      <c r="C77" s="85"/>
      <c r="D77" s="85"/>
      <c r="E77" s="85"/>
      <c r="F77" s="85"/>
      <c r="G77" s="86"/>
      <c r="H77" s="45">
        <f t="shared" si="4"/>
        <v>0</v>
      </c>
      <c r="I77" s="59"/>
    </row>
    <row r="78" spans="1:9" ht="15">
      <c r="A78" s="62"/>
      <c r="B78" s="47" t="s">
        <v>96</v>
      </c>
      <c r="C78" s="85">
        <v>125</v>
      </c>
      <c r="D78" s="85"/>
      <c r="E78" s="85"/>
      <c r="F78" s="85">
        <v>15</v>
      </c>
      <c r="G78" s="86"/>
      <c r="H78" s="45">
        <f t="shared" si="4"/>
        <v>140</v>
      </c>
      <c r="I78" s="59"/>
    </row>
    <row r="79" spans="1:9" ht="15">
      <c r="A79" s="62"/>
      <c r="B79" s="47" t="s">
        <v>97</v>
      </c>
      <c r="C79" s="85"/>
      <c r="D79" s="85"/>
      <c r="E79" s="85"/>
      <c r="F79" s="85"/>
      <c r="G79" s="86"/>
      <c r="H79" s="45">
        <f t="shared" si="4"/>
        <v>0</v>
      </c>
      <c r="I79" s="59"/>
    </row>
    <row r="80" spans="1:9" ht="15">
      <c r="A80" s="62"/>
      <c r="B80" s="47" t="s">
        <v>98</v>
      </c>
      <c r="C80" s="87"/>
      <c r="D80" s="87"/>
      <c r="E80" s="87">
        <v>800</v>
      </c>
      <c r="F80" s="87"/>
      <c r="G80" s="88"/>
      <c r="H80" s="45">
        <f t="shared" si="4"/>
        <v>800</v>
      </c>
      <c r="I80" s="59"/>
    </row>
    <row r="81" spans="1:11" ht="15">
      <c r="A81" s="62"/>
      <c r="B81" s="47" t="s">
        <v>99</v>
      </c>
      <c r="C81" s="85">
        <f>100+95+96</f>
        <v>291</v>
      </c>
      <c r="D81" s="85">
        <v>100</v>
      </c>
      <c r="E81" s="85"/>
      <c r="F81" s="85">
        <v>250</v>
      </c>
      <c r="G81" s="86"/>
      <c r="H81" s="45">
        <f t="shared" si="4"/>
        <v>641</v>
      </c>
      <c r="I81" s="59"/>
      <c r="J81" s="75"/>
      <c r="K81" s="89"/>
    </row>
    <row r="82" spans="1:9" ht="18.75">
      <c r="A82" s="62"/>
      <c r="B82" s="90" t="s">
        <v>100</v>
      </c>
      <c r="C82" s="91">
        <f aca="true" t="shared" si="5" ref="C82:H82">SUM(C75:C80)</f>
        <v>595</v>
      </c>
      <c r="D82" s="91">
        <f t="shared" si="5"/>
        <v>176</v>
      </c>
      <c r="E82" s="91">
        <f t="shared" si="5"/>
        <v>855</v>
      </c>
      <c r="F82" s="91">
        <f t="shared" si="5"/>
        <v>630</v>
      </c>
      <c r="G82" s="92">
        <f t="shared" si="5"/>
        <v>0</v>
      </c>
      <c r="H82" s="93">
        <f t="shared" si="5"/>
        <v>2256</v>
      </c>
      <c r="I82" s="62"/>
    </row>
    <row r="83" spans="3:10" ht="15">
      <c r="C83" s="94"/>
      <c r="D83" s="94"/>
      <c r="E83" s="94"/>
      <c r="F83" s="94"/>
      <c r="G83" s="94"/>
      <c r="H83" s="95"/>
      <c r="I83" s="15"/>
      <c r="J83" s="15"/>
    </row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JANEIRO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02" t="s">
        <v>103</v>
      </c>
      <c r="C86" s="102"/>
      <c r="D86" s="102"/>
      <c r="E86" s="102"/>
      <c r="F86" s="102"/>
      <c r="G86" s="102"/>
      <c r="H86" s="103">
        <f>+H9</f>
        <v>1800</v>
      </c>
      <c r="I86" s="101"/>
    </row>
    <row r="87" spans="1:9" ht="15">
      <c r="A87" s="101"/>
      <c r="B87" s="102" t="s">
        <v>104</v>
      </c>
      <c r="C87" s="102"/>
      <c r="D87" s="102"/>
      <c r="E87" s="102"/>
      <c r="F87" s="102"/>
      <c r="G87" s="102"/>
      <c r="H87" s="103">
        <v>600</v>
      </c>
      <c r="I87" s="101"/>
    </row>
    <row r="88" spans="1:9" ht="15">
      <c r="A88" s="101"/>
      <c r="B88" s="102" t="s">
        <v>105</v>
      </c>
      <c r="C88" s="102"/>
      <c r="D88" s="102"/>
      <c r="E88" s="102"/>
      <c r="F88" s="102"/>
      <c r="G88" s="102"/>
      <c r="H88" s="103">
        <f>+H86+H87</f>
        <v>2400</v>
      </c>
      <c r="I88" s="101"/>
    </row>
    <row r="89" spans="1:9" ht="15">
      <c r="A89" s="101"/>
      <c r="B89" s="102" t="s">
        <v>106</v>
      </c>
      <c r="C89" s="104"/>
      <c r="D89" s="102"/>
      <c r="E89" s="102"/>
      <c r="F89" s="102"/>
      <c r="G89" s="102"/>
      <c r="H89" s="103">
        <f>+H75+H76+H77+H78+H79+H80</f>
        <v>2256</v>
      </c>
      <c r="I89" s="101"/>
    </row>
    <row r="90" spans="1:9" ht="15">
      <c r="A90" s="101"/>
      <c r="B90" s="105" t="s">
        <v>107</v>
      </c>
      <c r="C90" s="106"/>
      <c r="D90" s="105"/>
      <c r="E90" s="105"/>
      <c r="F90" s="105"/>
      <c r="G90" s="105"/>
      <c r="H90" s="107">
        <f>+H88-H89</f>
        <v>144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72</v>
      </c>
      <c r="I91" s="101"/>
    </row>
    <row r="92" spans="1:9" ht="15">
      <c r="A92" s="101"/>
      <c r="B92" s="102" t="s">
        <v>109</v>
      </c>
      <c r="C92" s="104"/>
      <c r="D92" s="102"/>
      <c r="E92" s="102"/>
      <c r="F92" s="102"/>
      <c r="G92" s="102"/>
      <c r="H92" s="103">
        <f>+H81</f>
        <v>641</v>
      </c>
      <c r="I92" s="101"/>
    </row>
    <row r="93" spans="1:9" ht="15">
      <c r="A93" s="101"/>
      <c r="B93" s="102" t="s">
        <v>110</v>
      </c>
      <c r="C93" s="102"/>
      <c r="D93" s="102"/>
      <c r="E93" s="102"/>
      <c r="F93" s="102"/>
      <c r="G93" s="102"/>
      <c r="H93" s="103">
        <f>IF(H90&gt;=1,0,IF(H90&lt;=1,H90))</f>
        <v>0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JANEIRO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 t="s">
        <v>39</v>
      </c>
      <c r="C98" s="85" t="s">
        <v>119</v>
      </c>
      <c r="D98" s="85">
        <v>960</v>
      </c>
      <c r="E98" s="85" t="s">
        <v>120</v>
      </c>
      <c r="F98" s="85">
        <v>96</v>
      </c>
      <c r="G98" s="86">
        <v>960</v>
      </c>
      <c r="H98" s="86" t="s">
        <v>121</v>
      </c>
      <c r="I98" s="33"/>
    </row>
    <row r="99" spans="1:9" ht="15">
      <c r="A99" s="33"/>
      <c r="B99" s="47" t="s">
        <v>73</v>
      </c>
      <c r="C99" s="85" t="s">
        <v>122</v>
      </c>
      <c r="D99" s="85">
        <f>95*3</f>
        <v>285</v>
      </c>
      <c r="E99" s="85" t="s">
        <v>123</v>
      </c>
      <c r="F99" s="85">
        <v>95</v>
      </c>
      <c r="G99" s="86">
        <f>+F99*3</f>
        <v>285</v>
      </c>
      <c r="H99" s="86" t="s">
        <v>121</v>
      </c>
      <c r="I99" s="33"/>
    </row>
    <row r="100" spans="1:9" ht="15">
      <c r="A100" s="33"/>
      <c r="B100" s="47" t="s">
        <v>84</v>
      </c>
      <c r="C100" s="85" t="s">
        <v>124</v>
      </c>
      <c r="D100" s="85">
        <v>20000</v>
      </c>
      <c r="E100" s="85" t="s">
        <v>125</v>
      </c>
      <c r="F100" s="85">
        <f>39475/60</f>
        <v>657.9166666666666</v>
      </c>
      <c r="G100" s="86">
        <f>+F100*60</f>
        <v>39475</v>
      </c>
      <c r="H100" s="86" t="s">
        <v>126</v>
      </c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21245</v>
      </c>
      <c r="E105" s="33"/>
      <c r="F105" s="120">
        <f>SUM(F98:F104)</f>
        <v>848.9166666666666</v>
      </c>
      <c r="G105" s="120">
        <f>SUM(G98:G104)</f>
        <v>40720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55" right="0.2361111111111111" top="0.44027777777777777" bottom="0.15763888888888888" header="0.5118055555555555" footer="0.5118055555555555"/>
  <pageSetup horizontalDpi="300" verticalDpi="300" orientation="portrait" paperSize="9" scale="7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PageLayoutView="0" workbookViewId="0" topLeftCell="A16">
      <selection activeCell="H26" sqref="H26:H30"/>
    </sheetView>
  </sheetViews>
  <sheetFormatPr defaultColWidth="9.140625" defaultRowHeight="15"/>
  <cols>
    <col min="1" max="1" width="3.57421875" style="0" customWidth="1"/>
    <col min="2" max="2" width="36.42187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1.7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98" t="s">
        <v>128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64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21" customHeight="1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>
        <v>1</v>
      </c>
      <c r="D75" s="44"/>
      <c r="E75" s="44"/>
      <c r="F75" s="44"/>
      <c r="G75" s="44"/>
      <c r="H75" s="45">
        <f aca="true" t="shared" si="4" ref="H75:H81">SUM(C75:G75)</f>
        <v>1</v>
      </c>
      <c r="I75" s="59"/>
    </row>
    <row r="76" spans="1:9" ht="15">
      <c r="A76" s="62"/>
      <c r="B76" s="47" t="s">
        <v>94</v>
      </c>
      <c r="C76" s="85">
        <v>1</v>
      </c>
      <c r="D76" s="85"/>
      <c r="E76" s="85"/>
      <c r="F76" s="85"/>
      <c r="G76" s="85"/>
      <c r="H76" s="45">
        <f t="shared" si="4"/>
        <v>1</v>
      </c>
      <c r="I76" s="59"/>
    </row>
    <row r="77" spans="1:9" ht="15">
      <c r="A77" s="62"/>
      <c r="B77" s="47" t="s">
        <v>95</v>
      </c>
      <c r="C77" s="85">
        <v>1</v>
      </c>
      <c r="D77" s="85"/>
      <c r="E77" s="85"/>
      <c r="F77" s="85"/>
      <c r="G77" s="85"/>
      <c r="H77" s="45">
        <f t="shared" si="4"/>
        <v>1</v>
      </c>
      <c r="I77" s="59"/>
    </row>
    <row r="78" spans="1:9" ht="15">
      <c r="A78" s="62"/>
      <c r="B78" s="47" t="s">
        <v>96</v>
      </c>
      <c r="C78" s="85">
        <v>1</v>
      </c>
      <c r="D78" s="85"/>
      <c r="E78" s="85"/>
      <c r="F78" s="85"/>
      <c r="G78" s="85"/>
      <c r="H78" s="45">
        <f t="shared" si="4"/>
        <v>1</v>
      </c>
      <c r="I78" s="59"/>
    </row>
    <row r="79" spans="1:9" ht="15">
      <c r="A79" s="62"/>
      <c r="B79" s="47" t="s">
        <v>97</v>
      </c>
      <c r="C79" s="85">
        <v>1</v>
      </c>
      <c r="D79" s="85"/>
      <c r="E79" s="85"/>
      <c r="F79" s="85"/>
      <c r="G79" s="85"/>
      <c r="H79" s="45">
        <f t="shared" si="4"/>
        <v>1</v>
      </c>
      <c r="I79" s="59"/>
    </row>
    <row r="80" spans="1:9" ht="15">
      <c r="A80" s="62"/>
      <c r="B80" s="47" t="s">
        <v>98</v>
      </c>
      <c r="C80" s="87">
        <v>1</v>
      </c>
      <c r="D80" s="87"/>
      <c r="E80" s="87"/>
      <c r="F80" s="87"/>
      <c r="G80" s="87"/>
      <c r="H80" s="45">
        <f t="shared" si="4"/>
        <v>1</v>
      </c>
      <c r="I80" s="59"/>
    </row>
    <row r="81" spans="1:9" ht="15">
      <c r="A81" s="62"/>
      <c r="B81" s="47" t="s">
        <v>99</v>
      </c>
      <c r="C81" s="85">
        <v>1</v>
      </c>
      <c r="D81" s="85"/>
      <c r="E81" s="85"/>
      <c r="F81" s="85"/>
      <c r="G81" s="85"/>
      <c r="H81" s="45">
        <f t="shared" si="4"/>
        <v>1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6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6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FEVEREIRO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+Jan!H90-Jan!H91</f>
        <v>72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72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6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66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33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1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FEVEREIRO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 t="s">
        <v>132</v>
      </c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4027777777777778" right="0.24027777777777778" top="0.1701388888888889" bottom="0.1798611111111111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PageLayoutView="0" workbookViewId="0" topLeftCell="A19">
      <selection activeCell="H26" sqref="H26:H30"/>
    </sheetView>
  </sheetViews>
  <sheetFormatPr defaultColWidth="9.140625" defaultRowHeight="15"/>
  <cols>
    <col min="1" max="1" width="3.57421875" style="0" customWidth="1"/>
    <col min="2" max="2" width="36.5742187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37" t="s">
        <v>135</v>
      </c>
      <c r="I2" s="35"/>
      <c r="J2" s="15"/>
    </row>
    <row r="3" spans="1:9" ht="25.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18.75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>
        <v>1</v>
      </c>
      <c r="D75" s="44"/>
      <c r="E75" s="44"/>
      <c r="F75" s="44"/>
      <c r="G75" s="44"/>
      <c r="H75" s="45">
        <f aca="true" t="shared" si="4" ref="H75:H81">SUM(C75:G75)</f>
        <v>1</v>
      </c>
      <c r="I75" s="59"/>
    </row>
    <row r="76" spans="1:9" ht="15">
      <c r="A76" s="62"/>
      <c r="B76" s="47" t="s">
        <v>94</v>
      </c>
      <c r="C76" s="85">
        <v>1</v>
      </c>
      <c r="D76" s="85"/>
      <c r="E76" s="85"/>
      <c r="F76" s="85"/>
      <c r="G76" s="85"/>
      <c r="H76" s="45">
        <f t="shared" si="4"/>
        <v>1</v>
      </c>
      <c r="I76" s="59"/>
    </row>
    <row r="77" spans="1:9" ht="15">
      <c r="A77" s="62"/>
      <c r="B77" s="47" t="s">
        <v>95</v>
      </c>
      <c r="C77" s="85">
        <v>1</v>
      </c>
      <c r="D77" s="85"/>
      <c r="E77" s="85"/>
      <c r="F77" s="85"/>
      <c r="G77" s="85"/>
      <c r="H77" s="45">
        <f t="shared" si="4"/>
        <v>1</v>
      </c>
      <c r="I77" s="59"/>
    </row>
    <row r="78" spans="1:9" ht="15">
      <c r="A78" s="62"/>
      <c r="B78" s="47" t="s">
        <v>96</v>
      </c>
      <c r="C78" s="85">
        <v>1</v>
      </c>
      <c r="D78" s="85"/>
      <c r="E78" s="85"/>
      <c r="F78" s="85"/>
      <c r="G78" s="85"/>
      <c r="H78" s="45">
        <f t="shared" si="4"/>
        <v>1</v>
      </c>
      <c r="I78" s="59"/>
    </row>
    <row r="79" spans="1:9" ht="15">
      <c r="A79" s="62"/>
      <c r="B79" s="47" t="s">
        <v>97</v>
      </c>
      <c r="C79" s="85">
        <v>1</v>
      </c>
      <c r="D79" s="85"/>
      <c r="E79" s="85"/>
      <c r="F79" s="85"/>
      <c r="G79" s="85"/>
      <c r="H79" s="45">
        <f t="shared" si="4"/>
        <v>1</v>
      </c>
      <c r="I79" s="59"/>
    </row>
    <row r="80" spans="1:9" ht="15">
      <c r="A80" s="62"/>
      <c r="B80" s="47" t="s">
        <v>98</v>
      </c>
      <c r="C80" s="87">
        <v>1</v>
      </c>
      <c r="D80" s="87"/>
      <c r="E80" s="87"/>
      <c r="F80" s="87"/>
      <c r="G80" s="87"/>
      <c r="H80" s="45">
        <f t="shared" si="4"/>
        <v>1</v>
      </c>
      <c r="I80" s="59"/>
    </row>
    <row r="81" spans="1:9" ht="15">
      <c r="A81" s="62"/>
      <c r="B81" s="47" t="s">
        <v>99</v>
      </c>
      <c r="C81" s="85">
        <v>1</v>
      </c>
      <c r="D81" s="85"/>
      <c r="E81" s="85"/>
      <c r="F81" s="85"/>
      <c r="G81" s="85"/>
      <c r="H81" s="45">
        <f t="shared" si="4"/>
        <v>1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6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6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MARÇO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+Fev!H90-Fev!H91</f>
        <v>33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33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6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27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13.5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1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MARÇO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 t="s">
        <v>132</v>
      </c>
      <c r="C98" s="85" t="s">
        <v>133</v>
      </c>
      <c r="D98" s="85">
        <v>980</v>
      </c>
      <c r="E98" s="85" t="s">
        <v>134</v>
      </c>
      <c r="F98" s="85">
        <f>+D98/4</f>
        <v>245</v>
      </c>
      <c r="G98" s="86">
        <f>+F98*4</f>
        <v>980</v>
      </c>
      <c r="H98" s="86" t="s">
        <v>121</v>
      </c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980</v>
      </c>
      <c r="E105" s="33"/>
      <c r="F105" s="120">
        <f>SUM(F98:F104)</f>
        <v>245</v>
      </c>
      <c r="G105" s="120">
        <f>SUM(G98:G104)</f>
        <v>980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4027777777777778" right="0.24027777777777778" top="0.19027777777777777" bottom="0.22013888888888888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PageLayoutView="0" workbookViewId="0" topLeftCell="A1">
      <selection activeCell="H26" sqref="H26:H30"/>
    </sheetView>
  </sheetViews>
  <sheetFormatPr defaultColWidth="9.140625" defaultRowHeight="15"/>
  <cols>
    <col min="1" max="1" width="3.57421875" style="0" customWidth="1"/>
    <col min="2" max="2" width="36.42187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37" t="s">
        <v>136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/>
      <c r="D75" s="44"/>
      <c r="E75" s="44"/>
      <c r="F75" s="44"/>
      <c r="G75" s="44"/>
      <c r="H75" s="45">
        <f aca="true" t="shared" si="4" ref="H75:H81">SUM(C75:G75)</f>
        <v>0</v>
      </c>
      <c r="I75" s="59"/>
    </row>
    <row r="76" spans="1:9" ht="15">
      <c r="A76" s="62"/>
      <c r="B76" s="47" t="s">
        <v>94</v>
      </c>
      <c r="C76" s="85"/>
      <c r="D76" s="85"/>
      <c r="E76" s="85"/>
      <c r="F76" s="85"/>
      <c r="G76" s="85"/>
      <c r="H76" s="45">
        <f t="shared" si="4"/>
        <v>0</v>
      </c>
      <c r="I76" s="59"/>
    </row>
    <row r="77" spans="1:9" ht="15">
      <c r="A77" s="62"/>
      <c r="B77" s="47" t="s">
        <v>95</v>
      </c>
      <c r="C77" s="44"/>
      <c r="D77" s="44"/>
      <c r="E77" s="44"/>
      <c r="F77" s="44"/>
      <c r="G77" s="44"/>
      <c r="H77" s="45">
        <f t="shared" si="4"/>
        <v>0</v>
      </c>
      <c r="I77" s="59"/>
    </row>
    <row r="78" spans="1:9" ht="15">
      <c r="A78" s="62"/>
      <c r="B78" s="47" t="s">
        <v>96</v>
      </c>
      <c r="C78" s="85"/>
      <c r="D78" s="85"/>
      <c r="E78" s="85"/>
      <c r="F78" s="85"/>
      <c r="G78" s="85"/>
      <c r="H78" s="45">
        <f t="shared" si="4"/>
        <v>0</v>
      </c>
      <c r="I78" s="59"/>
    </row>
    <row r="79" spans="1:9" ht="15">
      <c r="A79" s="62"/>
      <c r="B79" s="47" t="s">
        <v>97</v>
      </c>
      <c r="C79" s="44"/>
      <c r="D79" s="44"/>
      <c r="E79" s="44"/>
      <c r="F79" s="44"/>
      <c r="G79" s="44"/>
      <c r="H79" s="45">
        <f t="shared" si="4"/>
        <v>0</v>
      </c>
      <c r="I79" s="59"/>
    </row>
    <row r="80" spans="1:9" ht="15">
      <c r="A80" s="62"/>
      <c r="B80" s="47" t="s">
        <v>98</v>
      </c>
      <c r="C80" s="85"/>
      <c r="D80" s="85"/>
      <c r="E80" s="85"/>
      <c r="F80" s="85"/>
      <c r="G80" s="85"/>
      <c r="H80" s="45">
        <f t="shared" si="4"/>
        <v>0</v>
      </c>
      <c r="I80" s="59"/>
    </row>
    <row r="81" spans="1:9" ht="15">
      <c r="A81" s="62"/>
      <c r="B81" s="47" t="s">
        <v>99</v>
      </c>
      <c r="C81" s="44"/>
      <c r="D81" s="44"/>
      <c r="E81" s="44"/>
      <c r="F81" s="44"/>
      <c r="G81" s="44"/>
      <c r="H81" s="45">
        <f t="shared" si="4"/>
        <v>0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0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0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ABRIL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+Mar!H90-Mar!H91</f>
        <v>13.5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13.5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0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13.5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6.75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0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ABRIL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/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4027777777777778" right="0.24027777777777778" top="0.19027777777777777" bottom="0.19027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PageLayoutView="0" workbookViewId="0" topLeftCell="A1">
      <selection activeCell="H26" sqref="H26:H30"/>
    </sheetView>
  </sheetViews>
  <sheetFormatPr defaultColWidth="9.140625" defaultRowHeight="15"/>
  <cols>
    <col min="1" max="1" width="3.57421875" style="0" customWidth="1"/>
    <col min="2" max="2" width="36.2812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37" t="s">
        <v>137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/>
      <c r="D75" s="44"/>
      <c r="E75" s="44"/>
      <c r="F75" s="44"/>
      <c r="G75" s="44"/>
      <c r="H75" s="45">
        <f aca="true" t="shared" si="4" ref="H75:H81">SUM(C75:G75)</f>
        <v>0</v>
      </c>
      <c r="I75" s="59"/>
    </row>
    <row r="76" spans="1:9" ht="15">
      <c r="A76" s="62"/>
      <c r="B76" s="47" t="s">
        <v>94</v>
      </c>
      <c r="C76" s="44"/>
      <c r="D76" s="85"/>
      <c r="E76" s="85"/>
      <c r="F76" s="85"/>
      <c r="G76" s="85"/>
      <c r="H76" s="45">
        <f t="shared" si="4"/>
        <v>0</v>
      </c>
      <c r="I76" s="59"/>
    </row>
    <row r="77" spans="1:9" ht="15">
      <c r="A77" s="62"/>
      <c r="B77" s="47" t="s">
        <v>95</v>
      </c>
      <c r="C77" s="44"/>
      <c r="D77" s="85"/>
      <c r="E77" s="85"/>
      <c r="F77" s="85"/>
      <c r="G77" s="85"/>
      <c r="H77" s="45">
        <f t="shared" si="4"/>
        <v>0</v>
      </c>
      <c r="I77" s="59"/>
    </row>
    <row r="78" spans="1:9" ht="15">
      <c r="A78" s="62"/>
      <c r="B78" s="47" t="s">
        <v>96</v>
      </c>
      <c r="C78" s="44"/>
      <c r="D78" s="85"/>
      <c r="E78" s="85"/>
      <c r="F78" s="85"/>
      <c r="G78" s="85"/>
      <c r="H78" s="45">
        <f t="shared" si="4"/>
        <v>0</v>
      </c>
      <c r="I78" s="59"/>
    </row>
    <row r="79" spans="1:9" ht="15">
      <c r="A79" s="62"/>
      <c r="B79" s="47" t="s">
        <v>97</v>
      </c>
      <c r="C79" s="44"/>
      <c r="D79" s="85"/>
      <c r="E79" s="85"/>
      <c r="F79" s="85"/>
      <c r="G79" s="85"/>
      <c r="H79" s="45">
        <f t="shared" si="4"/>
        <v>0</v>
      </c>
      <c r="I79" s="59"/>
    </row>
    <row r="80" spans="1:9" ht="15">
      <c r="A80" s="62"/>
      <c r="B80" s="47" t="s">
        <v>98</v>
      </c>
      <c r="C80" s="44"/>
      <c r="D80" s="87"/>
      <c r="E80" s="87"/>
      <c r="F80" s="87"/>
      <c r="G80" s="87"/>
      <c r="H80" s="45">
        <f t="shared" si="4"/>
        <v>0</v>
      </c>
      <c r="I80" s="59"/>
    </row>
    <row r="81" spans="1:9" ht="15">
      <c r="A81" s="62"/>
      <c r="B81" s="47" t="s">
        <v>99</v>
      </c>
      <c r="C81" s="44"/>
      <c r="D81" s="85"/>
      <c r="E81" s="85"/>
      <c r="F81" s="85"/>
      <c r="G81" s="85"/>
      <c r="H81" s="45">
        <f t="shared" si="4"/>
        <v>0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0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0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MAIO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+Abr!H90-Abr!H91</f>
        <v>6.75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6.75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0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6.75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3.375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0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MAIO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/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4027777777777778" right="0.24027777777777778" top="0.2" bottom="0.1701388888888889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="110" zoomScaleNormal="110" zoomScalePageLayoutView="0" workbookViewId="0" topLeftCell="A7">
      <selection activeCell="H26" sqref="H26:H30"/>
    </sheetView>
  </sheetViews>
  <sheetFormatPr defaultColWidth="9.140625" defaultRowHeight="15"/>
  <cols>
    <col min="1" max="1" width="3.57421875" style="0" customWidth="1"/>
    <col min="2" max="2" width="37.0039062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1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37" t="s">
        <v>138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/>
      <c r="D75" s="44"/>
      <c r="E75" s="44"/>
      <c r="F75" s="44"/>
      <c r="G75" s="44"/>
      <c r="H75" s="45">
        <f aca="true" t="shared" si="4" ref="H75:H81">SUM(C75:G75)</f>
        <v>0</v>
      </c>
      <c r="I75" s="59"/>
    </row>
    <row r="76" spans="1:9" ht="15">
      <c r="A76" s="62"/>
      <c r="B76" s="47" t="s">
        <v>94</v>
      </c>
      <c r="C76" s="85"/>
      <c r="D76" s="85"/>
      <c r="E76" s="85"/>
      <c r="F76" s="85"/>
      <c r="G76" s="85"/>
      <c r="H76" s="45">
        <f t="shared" si="4"/>
        <v>0</v>
      </c>
      <c r="I76" s="59"/>
    </row>
    <row r="77" spans="1:9" ht="15">
      <c r="A77" s="62"/>
      <c r="B77" s="47" t="s">
        <v>95</v>
      </c>
      <c r="C77" s="85"/>
      <c r="D77" s="85"/>
      <c r="E77" s="85"/>
      <c r="F77" s="85"/>
      <c r="G77" s="85"/>
      <c r="H77" s="45">
        <f t="shared" si="4"/>
        <v>0</v>
      </c>
      <c r="I77" s="59"/>
    </row>
    <row r="78" spans="1:9" ht="15">
      <c r="A78" s="62"/>
      <c r="B78" s="47" t="s">
        <v>96</v>
      </c>
      <c r="C78" s="85"/>
      <c r="D78" s="85"/>
      <c r="E78" s="85"/>
      <c r="F78" s="85"/>
      <c r="G78" s="85"/>
      <c r="H78" s="45">
        <f t="shared" si="4"/>
        <v>0</v>
      </c>
      <c r="I78" s="59"/>
    </row>
    <row r="79" spans="1:9" ht="15">
      <c r="A79" s="62"/>
      <c r="B79" s="47" t="s">
        <v>97</v>
      </c>
      <c r="C79" s="85"/>
      <c r="D79" s="85"/>
      <c r="E79" s="85"/>
      <c r="F79" s="85"/>
      <c r="G79" s="85"/>
      <c r="H79" s="45">
        <f t="shared" si="4"/>
        <v>0</v>
      </c>
      <c r="I79" s="59"/>
    </row>
    <row r="80" spans="1:9" ht="15">
      <c r="A80" s="62"/>
      <c r="B80" s="47" t="s">
        <v>98</v>
      </c>
      <c r="C80" s="87"/>
      <c r="D80" s="87"/>
      <c r="E80" s="87"/>
      <c r="F80" s="87"/>
      <c r="G80" s="87"/>
      <c r="H80" s="45">
        <f t="shared" si="4"/>
        <v>0</v>
      </c>
      <c r="I80" s="59"/>
    </row>
    <row r="81" spans="1:9" ht="15">
      <c r="A81" s="62"/>
      <c r="B81" s="47" t="s">
        <v>99</v>
      </c>
      <c r="C81" s="85"/>
      <c r="D81" s="85"/>
      <c r="E81" s="85"/>
      <c r="F81" s="85"/>
      <c r="G81" s="85"/>
      <c r="H81" s="45">
        <f t="shared" si="4"/>
        <v>0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0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0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JUNHO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+Mai!H90-Mai!H91</f>
        <v>3.375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3.375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0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3.375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1.6875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0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JUNHO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/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4027777777777778" right="0.24027777777777778" top="0.1701388888888889" bottom="0.1701388888888889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PageLayoutView="0" workbookViewId="0" topLeftCell="A1">
      <selection activeCell="H26" sqref="H26:H30"/>
    </sheetView>
  </sheetViews>
  <sheetFormatPr defaultColWidth="9.140625" defaultRowHeight="15"/>
  <cols>
    <col min="1" max="1" width="3.57421875" style="0" customWidth="1"/>
    <col min="2" max="2" width="36.851562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37" t="s">
        <v>139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0</v>
      </c>
      <c r="I26" s="59"/>
    </row>
    <row r="27" spans="1:9" ht="15">
      <c r="A27" s="62"/>
      <c r="B27" s="63" t="s">
        <v>49</v>
      </c>
      <c r="C27" s="64"/>
      <c r="D27" s="64"/>
      <c r="E27" s="64"/>
      <c r="F27" s="64"/>
      <c r="G27" s="70"/>
      <c r="H27" s="45">
        <f>SUM(C27:G27)</f>
        <v>0</v>
      </c>
      <c r="I27" s="59"/>
    </row>
    <row r="28" spans="1:9" ht="15">
      <c r="A28" s="62"/>
      <c r="B28" s="65" t="s">
        <v>50</v>
      </c>
      <c r="C28" s="64"/>
      <c r="D28" s="64"/>
      <c r="E28" s="64"/>
      <c r="F28" s="64"/>
      <c r="G28" s="70"/>
      <c r="H28" s="45">
        <f>SUM(C28:G28)</f>
        <v>0</v>
      </c>
      <c r="I28" s="59"/>
    </row>
    <row r="29" spans="1:9" ht="15">
      <c r="A29" s="62"/>
      <c r="B29" s="65" t="s">
        <v>51</v>
      </c>
      <c r="C29" s="64"/>
      <c r="D29" s="64"/>
      <c r="E29" s="64"/>
      <c r="F29" s="64"/>
      <c r="G29" s="70"/>
      <c r="H29" s="45">
        <f>SUM(C29:G29)</f>
        <v>0</v>
      </c>
      <c r="I29" s="59"/>
    </row>
    <row r="30" spans="1:9" ht="15">
      <c r="A30" s="62"/>
      <c r="B30" s="66" t="s">
        <v>52</v>
      </c>
      <c r="C30" s="64"/>
      <c r="D30" s="64"/>
      <c r="E30" s="64"/>
      <c r="F30" s="64"/>
      <c r="G30" s="70"/>
      <c r="H30" s="45">
        <f>SUM(C30:G30)</f>
        <v>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0</v>
      </c>
      <c r="F72" s="73">
        <f>SUM(F12:F71)</f>
        <v>0</v>
      </c>
      <c r="G72" s="73">
        <f>SUM(G12:G71)</f>
        <v>0</v>
      </c>
      <c r="H72" s="74">
        <f>SUM(C72:G72)</f>
        <v>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/>
      <c r="D75" s="44"/>
      <c r="E75" s="44"/>
      <c r="F75" s="44"/>
      <c r="G75" s="44"/>
      <c r="H75" s="45">
        <f aca="true" t="shared" si="4" ref="H75:H81">SUM(C75:G75)</f>
        <v>0</v>
      </c>
      <c r="I75" s="59"/>
    </row>
    <row r="76" spans="1:9" ht="15">
      <c r="A76" s="62"/>
      <c r="B76" s="47" t="s">
        <v>94</v>
      </c>
      <c r="C76" s="85"/>
      <c r="D76" s="85"/>
      <c r="E76" s="85"/>
      <c r="F76" s="85"/>
      <c r="G76" s="85"/>
      <c r="H76" s="45">
        <f t="shared" si="4"/>
        <v>0</v>
      </c>
      <c r="I76" s="59"/>
    </row>
    <row r="77" spans="1:9" ht="15">
      <c r="A77" s="62"/>
      <c r="B77" s="47" t="s">
        <v>95</v>
      </c>
      <c r="C77" s="85"/>
      <c r="D77" s="85"/>
      <c r="E77" s="85"/>
      <c r="F77" s="85"/>
      <c r="G77" s="85"/>
      <c r="H77" s="45">
        <f t="shared" si="4"/>
        <v>0</v>
      </c>
      <c r="I77" s="59"/>
    </row>
    <row r="78" spans="1:9" ht="15">
      <c r="A78" s="62"/>
      <c r="B78" s="47" t="s">
        <v>96</v>
      </c>
      <c r="C78" s="85"/>
      <c r="D78" s="85"/>
      <c r="E78" s="85"/>
      <c r="F78" s="85"/>
      <c r="G78" s="85"/>
      <c r="H78" s="45">
        <f t="shared" si="4"/>
        <v>0</v>
      </c>
      <c r="I78" s="59"/>
    </row>
    <row r="79" spans="1:9" ht="15">
      <c r="A79" s="62"/>
      <c r="B79" s="47" t="s">
        <v>97</v>
      </c>
      <c r="C79" s="85"/>
      <c r="D79" s="85"/>
      <c r="E79" s="85"/>
      <c r="F79" s="85"/>
      <c r="G79" s="85"/>
      <c r="H79" s="45">
        <f t="shared" si="4"/>
        <v>0</v>
      </c>
      <c r="I79" s="59"/>
    </row>
    <row r="80" spans="1:9" ht="15">
      <c r="A80" s="62"/>
      <c r="B80" s="47" t="s">
        <v>98</v>
      </c>
      <c r="C80" s="87"/>
      <c r="D80" s="87"/>
      <c r="E80" s="87"/>
      <c r="F80" s="87"/>
      <c r="G80" s="87"/>
      <c r="H80" s="45">
        <f t="shared" si="4"/>
        <v>0</v>
      </c>
      <c r="I80" s="59"/>
    </row>
    <row r="81" spans="1:9" ht="15">
      <c r="A81" s="62"/>
      <c r="B81" s="47" t="s">
        <v>99</v>
      </c>
      <c r="C81" s="85"/>
      <c r="D81" s="85"/>
      <c r="E81" s="85"/>
      <c r="F81" s="85"/>
      <c r="G81" s="85"/>
      <c r="H81" s="45">
        <f t="shared" si="4"/>
        <v>0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0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0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JULHO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+Jun!H90-Jun!H91</f>
        <v>1.6875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1.6875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0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1.6875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0.84375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0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JULHO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/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4027777777777778" right="0.24027777777777778" top="0.20972222222222223" bottom="0.2798611111111111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zoomScalePageLayoutView="0" workbookViewId="0" topLeftCell="A1">
      <selection activeCell="H26" sqref="H26:H30"/>
    </sheetView>
  </sheetViews>
  <sheetFormatPr defaultColWidth="9.140625" defaultRowHeight="15"/>
  <cols>
    <col min="1" max="1" width="3.57421875" style="0" customWidth="1"/>
    <col min="2" max="2" width="37.140625" style="0" customWidth="1"/>
    <col min="3" max="7" width="14.00390625" style="0" customWidth="1"/>
    <col min="8" max="8" width="15.28125" style="32" customWidth="1"/>
    <col min="9" max="9" width="3.140625" style="0" customWidth="1"/>
    <col min="10" max="10" width="9.57421875" style="0" customWidth="1"/>
  </cols>
  <sheetData>
    <row r="1" spans="1:10" ht="80.25" customHeight="1">
      <c r="A1" s="297"/>
      <c r="B1" s="297"/>
      <c r="C1" s="298" t="s">
        <v>0</v>
      </c>
      <c r="D1" s="298"/>
      <c r="E1" s="298"/>
      <c r="F1" s="298"/>
      <c r="G1" s="298"/>
      <c r="H1" s="298"/>
      <c r="I1" s="298"/>
      <c r="J1" s="15"/>
    </row>
    <row r="2" spans="1:10" ht="25.5" customHeight="1">
      <c r="A2" s="33"/>
      <c r="B2" s="34" t="s">
        <v>17</v>
      </c>
      <c r="C2" s="35"/>
      <c r="D2" s="35"/>
      <c r="E2" s="35"/>
      <c r="F2" s="35"/>
      <c r="G2" s="36" t="s">
        <v>18</v>
      </c>
      <c r="H2" s="37" t="s">
        <v>140</v>
      </c>
      <c r="I2" s="35"/>
      <c r="J2" s="15"/>
    </row>
    <row r="3" spans="1:9" ht="20.25" customHeight="1">
      <c r="A3" s="46"/>
      <c r="B3" s="39" t="s">
        <v>20</v>
      </c>
      <c r="C3" s="40" t="s">
        <v>21</v>
      </c>
      <c r="D3" s="40" t="s">
        <v>22</v>
      </c>
      <c r="E3" s="40" t="s">
        <v>23</v>
      </c>
      <c r="F3" s="40" t="s">
        <v>24</v>
      </c>
      <c r="G3" s="40" t="s">
        <v>25</v>
      </c>
      <c r="H3" s="41" t="s">
        <v>26</v>
      </c>
      <c r="I3" s="41"/>
    </row>
    <row r="4" spans="1:9" ht="15">
      <c r="A4" s="42"/>
      <c r="B4" s="43" t="s">
        <v>27</v>
      </c>
      <c r="C4" s="44"/>
      <c r="D4" s="44"/>
      <c r="E4" s="44"/>
      <c r="F4" s="44"/>
      <c r="G4" s="84"/>
      <c r="H4" s="45">
        <f>SUM(C4:G4)</f>
        <v>0</v>
      </c>
      <c r="I4" s="46"/>
    </row>
    <row r="5" spans="1:9" ht="15">
      <c r="A5" s="42"/>
      <c r="B5" s="47" t="s">
        <v>28</v>
      </c>
      <c r="C5" s="85"/>
      <c r="D5" s="85"/>
      <c r="E5" s="85"/>
      <c r="F5" s="85"/>
      <c r="G5" s="86"/>
      <c r="H5" s="45">
        <f>SUM(C5:G5)</f>
        <v>0</v>
      </c>
      <c r="I5" s="46"/>
    </row>
    <row r="6" spans="1:9" ht="15">
      <c r="A6" s="42"/>
      <c r="B6" s="47" t="s">
        <v>29</v>
      </c>
      <c r="C6" s="85"/>
      <c r="D6" s="85"/>
      <c r="E6" s="85"/>
      <c r="F6" s="85"/>
      <c r="G6" s="86"/>
      <c r="H6" s="45">
        <f>SUM(C6:G6)</f>
        <v>0</v>
      </c>
      <c r="I6" s="46"/>
    </row>
    <row r="7" spans="1:9" ht="15">
      <c r="A7" s="42"/>
      <c r="B7" s="47" t="s">
        <v>30</v>
      </c>
      <c r="C7" s="85"/>
      <c r="D7" s="85"/>
      <c r="E7" s="85"/>
      <c r="F7" s="85"/>
      <c r="G7" s="86"/>
      <c r="H7" s="45">
        <f>SUM(C7:G7)</f>
        <v>0</v>
      </c>
      <c r="I7" s="46"/>
    </row>
    <row r="8" spans="1:9" ht="15">
      <c r="A8" s="42"/>
      <c r="B8" s="47" t="s">
        <v>31</v>
      </c>
      <c r="C8" s="85"/>
      <c r="D8" s="85"/>
      <c r="E8" s="85"/>
      <c r="F8" s="85"/>
      <c r="G8" s="86"/>
      <c r="H8" s="45">
        <f>SUM(C8:G8)</f>
        <v>0</v>
      </c>
      <c r="I8" s="46"/>
    </row>
    <row r="9" spans="1:9" ht="15">
      <c r="A9" s="42"/>
      <c r="B9" s="48" t="s">
        <v>32</v>
      </c>
      <c r="C9" s="49">
        <f aca="true" t="shared" si="0" ref="C9:H9">SUM(C4:C8)</f>
        <v>0</v>
      </c>
      <c r="D9" s="49">
        <f t="shared" si="0"/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50">
        <f t="shared" si="0"/>
        <v>0</v>
      </c>
      <c r="I9" s="42"/>
    </row>
    <row r="10" spans="1:9" ht="9" customHeight="1">
      <c r="A10" s="15"/>
      <c r="B10" s="51"/>
      <c r="C10" s="52"/>
      <c r="D10" s="52"/>
      <c r="E10" s="52"/>
      <c r="F10" s="52"/>
      <c r="G10" s="52"/>
      <c r="H10" s="53"/>
      <c r="I10" s="15"/>
    </row>
    <row r="11" spans="1:9" ht="20.25" customHeight="1">
      <c r="A11" s="59"/>
      <c r="B11" s="55" t="s">
        <v>33</v>
      </c>
      <c r="C11" s="56" t="s">
        <v>21</v>
      </c>
      <c r="D11" s="56" t="s">
        <v>22</v>
      </c>
      <c r="E11" s="56" t="s">
        <v>23</v>
      </c>
      <c r="F11" s="56" t="s">
        <v>24</v>
      </c>
      <c r="G11" s="57" t="s">
        <v>25</v>
      </c>
      <c r="H11" s="58" t="s">
        <v>26</v>
      </c>
      <c r="I11" s="59"/>
    </row>
    <row r="12" spans="1:9" ht="15" customHeight="1">
      <c r="A12" s="59"/>
      <c r="B12" s="35" t="s">
        <v>34</v>
      </c>
      <c r="C12" s="60"/>
      <c r="D12" s="60"/>
      <c r="E12" s="60"/>
      <c r="F12" s="60"/>
      <c r="G12" s="60"/>
      <c r="H12" s="61">
        <f>SUM(H13:H16)</f>
        <v>0</v>
      </c>
      <c r="I12" s="59"/>
    </row>
    <row r="13" spans="1:9" ht="15">
      <c r="A13" s="62"/>
      <c r="B13" s="63" t="s">
        <v>35</v>
      </c>
      <c r="C13" s="64"/>
      <c r="D13" s="64"/>
      <c r="E13" s="64"/>
      <c r="F13" s="64"/>
      <c r="G13" s="70"/>
      <c r="H13" s="45">
        <f>SUM(C13:G13)</f>
        <v>0</v>
      </c>
      <c r="I13" s="59"/>
    </row>
    <row r="14" spans="1:9" ht="15">
      <c r="A14" s="62"/>
      <c r="B14" s="65" t="s">
        <v>36</v>
      </c>
      <c r="C14" s="64"/>
      <c r="D14" s="64"/>
      <c r="E14" s="64"/>
      <c r="F14" s="64"/>
      <c r="G14" s="70"/>
      <c r="H14" s="45">
        <f>SUM(C14:G14)</f>
        <v>0</v>
      </c>
      <c r="I14" s="59"/>
    </row>
    <row r="15" spans="1:9" ht="15">
      <c r="A15" s="62"/>
      <c r="B15" s="65" t="s">
        <v>37</v>
      </c>
      <c r="C15" s="64"/>
      <c r="D15" s="64"/>
      <c r="E15" s="64"/>
      <c r="F15" s="64"/>
      <c r="G15" s="70"/>
      <c r="H15" s="45">
        <f>SUM(C15:G15)</f>
        <v>0</v>
      </c>
      <c r="I15" s="59"/>
    </row>
    <row r="16" spans="1:9" ht="15">
      <c r="A16" s="62"/>
      <c r="B16" s="66" t="s">
        <v>38</v>
      </c>
      <c r="C16" s="67"/>
      <c r="D16" s="67"/>
      <c r="E16" s="67"/>
      <c r="F16" s="67"/>
      <c r="G16" s="122"/>
      <c r="H16" s="45">
        <f>SUM(C16:G16)</f>
        <v>0</v>
      </c>
      <c r="I16" s="59"/>
    </row>
    <row r="17" spans="1:9" ht="15" customHeight="1">
      <c r="A17" s="59"/>
      <c r="B17" s="35" t="s">
        <v>39</v>
      </c>
      <c r="C17" s="60"/>
      <c r="D17" s="60"/>
      <c r="E17" s="60"/>
      <c r="F17" s="60"/>
      <c r="G17" s="60"/>
      <c r="H17" s="61">
        <f>SUM(H18:H25)</f>
        <v>0</v>
      </c>
      <c r="I17" s="59"/>
    </row>
    <row r="18" spans="1:9" ht="15">
      <c r="A18" s="62"/>
      <c r="B18" s="63" t="s">
        <v>40</v>
      </c>
      <c r="C18" s="64"/>
      <c r="D18" s="64"/>
      <c r="E18" s="64"/>
      <c r="F18" s="64"/>
      <c r="G18" s="70"/>
      <c r="H18" s="45">
        <f aca="true" t="shared" si="1" ref="H18:H25">SUM(C18:G18)</f>
        <v>0</v>
      </c>
      <c r="I18" s="59"/>
    </row>
    <row r="19" spans="1:9" ht="15">
      <c r="A19" s="62"/>
      <c r="B19" s="65" t="s">
        <v>41</v>
      </c>
      <c r="C19" s="64"/>
      <c r="D19" s="64"/>
      <c r="E19" s="64"/>
      <c r="F19" s="64"/>
      <c r="G19" s="70"/>
      <c r="H19" s="45">
        <f t="shared" si="1"/>
        <v>0</v>
      </c>
      <c r="I19" s="59"/>
    </row>
    <row r="20" spans="1:9" ht="15">
      <c r="A20" s="62"/>
      <c r="B20" s="65" t="s">
        <v>42</v>
      </c>
      <c r="C20" s="64"/>
      <c r="D20" s="64"/>
      <c r="E20" s="64"/>
      <c r="F20" s="64"/>
      <c r="G20" s="70"/>
      <c r="H20" s="45">
        <f t="shared" si="1"/>
        <v>0</v>
      </c>
      <c r="I20" s="59"/>
    </row>
    <row r="21" spans="1:9" ht="15">
      <c r="A21" s="62"/>
      <c r="B21" s="301" t="s">
        <v>226</v>
      </c>
      <c r="C21" s="64"/>
      <c r="D21" s="64"/>
      <c r="E21" s="64"/>
      <c r="F21" s="64"/>
      <c r="G21" s="70"/>
      <c r="H21" s="45">
        <f t="shared" si="1"/>
        <v>0</v>
      </c>
      <c r="I21" s="59"/>
    </row>
    <row r="22" spans="1:9" ht="15">
      <c r="A22" s="62"/>
      <c r="B22" s="65" t="s">
        <v>44</v>
      </c>
      <c r="C22" s="64"/>
      <c r="D22" s="64"/>
      <c r="E22" s="64"/>
      <c r="F22" s="64"/>
      <c r="G22" s="70"/>
      <c r="H22" s="45">
        <f t="shared" si="1"/>
        <v>0</v>
      </c>
      <c r="I22" s="59"/>
    </row>
    <row r="23" spans="1:9" ht="15">
      <c r="A23" s="62"/>
      <c r="B23" s="65" t="s">
        <v>45</v>
      </c>
      <c r="C23" s="64"/>
      <c r="D23" s="64"/>
      <c r="E23" s="64"/>
      <c r="F23" s="64"/>
      <c r="G23" s="70"/>
      <c r="H23" s="45">
        <f t="shared" si="1"/>
        <v>0</v>
      </c>
      <c r="I23" s="59"/>
    </row>
    <row r="24" spans="1:9" ht="15">
      <c r="A24" s="62"/>
      <c r="B24" s="65" t="s">
        <v>46</v>
      </c>
      <c r="C24" s="64"/>
      <c r="D24" s="64"/>
      <c r="E24" s="64"/>
      <c r="F24" s="64"/>
      <c r="G24" s="70"/>
      <c r="H24" s="45">
        <f t="shared" si="1"/>
        <v>0</v>
      </c>
      <c r="I24" s="59"/>
    </row>
    <row r="25" spans="1:9" ht="15">
      <c r="A25" s="62"/>
      <c r="B25" s="66" t="s">
        <v>129</v>
      </c>
      <c r="C25" s="64"/>
      <c r="D25" s="64"/>
      <c r="E25" s="64"/>
      <c r="F25" s="64"/>
      <c r="G25" s="70"/>
      <c r="H25" s="45">
        <f t="shared" si="1"/>
        <v>0</v>
      </c>
      <c r="I25" s="59"/>
    </row>
    <row r="26" spans="1:9" ht="15" customHeight="1">
      <c r="A26" s="59"/>
      <c r="B26" s="35" t="s">
        <v>48</v>
      </c>
      <c r="C26" s="60"/>
      <c r="D26" s="60"/>
      <c r="E26" s="60"/>
      <c r="F26" s="60"/>
      <c r="G26" s="60"/>
      <c r="H26" s="302">
        <f>SUM(H27:H30)</f>
        <v>180</v>
      </c>
      <c r="I26" s="59"/>
    </row>
    <row r="27" spans="1:9" ht="15">
      <c r="A27" s="62"/>
      <c r="B27" s="63" t="s">
        <v>49</v>
      </c>
      <c r="C27" s="64"/>
      <c r="D27" s="64"/>
      <c r="E27" s="64">
        <v>50</v>
      </c>
      <c r="F27" s="64"/>
      <c r="G27" s="70"/>
      <c r="H27" s="45">
        <f>SUM(C27:G27)</f>
        <v>50</v>
      </c>
      <c r="I27" s="59"/>
    </row>
    <row r="28" spans="1:9" ht="15">
      <c r="A28" s="62"/>
      <c r="B28" s="65" t="s">
        <v>50</v>
      </c>
      <c r="C28" s="64"/>
      <c r="D28" s="64"/>
      <c r="E28" s="64">
        <v>50</v>
      </c>
      <c r="F28" s="64"/>
      <c r="G28" s="70"/>
      <c r="H28" s="45">
        <f>SUM(C28:G28)</f>
        <v>50</v>
      </c>
      <c r="I28" s="59"/>
    </row>
    <row r="29" spans="1:9" ht="15">
      <c r="A29" s="62"/>
      <c r="B29" s="65" t="s">
        <v>51</v>
      </c>
      <c r="C29" s="64"/>
      <c r="D29" s="64"/>
      <c r="E29" s="64">
        <v>40</v>
      </c>
      <c r="F29" s="64"/>
      <c r="G29" s="70"/>
      <c r="H29" s="45">
        <f>SUM(C29:G29)</f>
        <v>40</v>
      </c>
      <c r="I29" s="59"/>
    </row>
    <row r="30" spans="1:9" ht="15">
      <c r="A30" s="62"/>
      <c r="B30" s="66" t="s">
        <v>52</v>
      </c>
      <c r="C30" s="64"/>
      <c r="D30" s="64"/>
      <c r="E30" s="64">
        <v>40</v>
      </c>
      <c r="F30" s="64"/>
      <c r="G30" s="70"/>
      <c r="H30" s="45">
        <f>SUM(C30:G30)</f>
        <v>40</v>
      </c>
      <c r="I30" s="59"/>
    </row>
    <row r="31" spans="1:9" ht="15" customHeight="1">
      <c r="A31" s="59"/>
      <c r="B31" s="35" t="s">
        <v>53</v>
      </c>
      <c r="C31" s="60"/>
      <c r="D31" s="60"/>
      <c r="E31" s="60"/>
      <c r="F31" s="60"/>
      <c r="G31" s="60"/>
      <c r="H31" s="61">
        <f>SUM(H32:H35)</f>
        <v>0</v>
      </c>
      <c r="I31" s="59"/>
    </row>
    <row r="32" spans="1:9" ht="15">
      <c r="A32" s="62"/>
      <c r="B32" s="63" t="s">
        <v>54</v>
      </c>
      <c r="C32" s="64"/>
      <c r="D32" s="64"/>
      <c r="E32" s="64"/>
      <c r="F32" s="64"/>
      <c r="G32" s="70"/>
      <c r="H32" s="45">
        <f>SUM(C32:G32)</f>
        <v>0</v>
      </c>
      <c r="I32" s="59"/>
    </row>
    <row r="33" spans="1:9" ht="15">
      <c r="A33" s="62"/>
      <c r="B33" s="65" t="s">
        <v>43</v>
      </c>
      <c r="C33" s="64"/>
      <c r="D33" s="64"/>
      <c r="E33" s="64"/>
      <c r="F33" s="64"/>
      <c r="G33" s="70"/>
      <c r="H33" s="45">
        <f>SUM(C33:G33)</f>
        <v>0</v>
      </c>
      <c r="I33" s="59"/>
    </row>
    <row r="34" spans="1:9" ht="15">
      <c r="A34" s="62"/>
      <c r="B34" s="65" t="s">
        <v>55</v>
      </c>
      <c r="C34" s="64"/>
      <c r="D34" s="64"/>
      <c r="E34" s="64"/>
      <c r="F34" s="64"/>
      <c r="G34" s="70"/>
      <c r="H34" s="45">
        <f>SUM(C34:G34)</f>
        <v>0</v>
      </c>
      <c r="I34" s="59"/>
    </row>
    <row r="35" spans="1:9" ht="15">
      <c r="A35" s="62"/>
      <c r="B35" s="66" t="s">
        <v>56</v>
      </c>
      <c r="C35" s="68"/>
      <c r="D35" s="68"/>
      <c r="E35" s="68"/>
      <c r="F35" s="68"/>
      <c r="G35" s="123"/>
      <c r="H35" s="45">
        <f>SUM(C35:G35)</f>
        <v>0</v>
      </c>
      <c r="I35" s="59"/>
    </row>
    <row r="36" spans="1:9" ht="15" customHeight="1">
      <c r="A36" s="59"/>
      <c r="B36" s="35" t="s">
        <v>57</v>
      </c>
      <c r="C36" s="60"/>
      <c r="D36" s="60"/>
      <c r="E36" s="60"/>
      <c r="F36" s="60"/>
      <c r="G36" s="60"/>
      <c r="H36" s="61">
        <f>SUM(H37:H41)</f>
        <v>0</v>
      </c>
      <c r="I36" s="59"/>
    </row>
    <row r="37" spans="1:9" ht="15">
      <c r="A37" s="62"/>
      <c r="B37" s="63" t="s">
        <v>58</v>
      </c>
      <c r="C37" s="64"/>
      <c r="D37" s="64"/>
      <c r="E37" s="64"/>
      <c r="F37" s="64"/>
      <c r="G37" s="70"/>
      <c r="H37" s="45">
        <f>SUM(C37:G37)</f>
        <v>0</v>
      </c>
      <c r="I37" s="59"/>
    </row>
    <row r="38" spans="1:9" ht="15">
      <c r="A38" s="62"/>
      <c r="B38" s="65" t="s">
        <v>59</v>
      </c>
      <c r="C38" s="64"/>
      <c r="D38" s="64"/>
      <c r="E38" s="64"/>
      <c r="F38" s="64"/>
      <c r="G38" s="70"/>
      <c r="H38" s="45">
        <f>SUM(C38:G38)</f>
        <v>0</v>
      </c>
      <c r="I38" s="59"/>
    </row>
    <row r="39" spans="1:9" ht="15">
      <c r="A39" s="62"/>
      <c r="B39" s="65" t="s">
        <v>60</v>
      </c>
      <c r="C39" s="64"/>
      <c r="D39" s="64"/>
      <c r="E39" s="64"/>
      <c r="F39" s="64"/>
      <c r="G39" s="70"/>
      <c r="H39" s="45">
        <f>SUM(C39:G39)</f>
        <v>0</v>
      </c>
      <c r="I39" s="59"/>
    </row>
    <row r="40" spans="1:9" ht="15">
      <c r="A40" s="62"/>
      <c r="B40" s="65" t="s">
        <v>61</v>
      </c>
      <c r="C40" s="64"/>
      <c r="D40" s="64"/>
      <c r="E40" s="64"/>
      <c r="F40" s="64"/>
      <c r="G40" s="70"/>
      <c r="H40" s="45">
        <f>SUM(C40:G40)</f>
        <v>0</v>
      </c>
      <c r="I40" s="59"/>
    </row>
    <row r="41" spans="1:9" ht="15">
      <c r="A41" s="62"/>
      <c r="B41" s="66" t="s">
        <v>62</v>
      </c>
      <c r="C41" s="68"/>
      <c r="D41" s="68"/>
      <c r="E41" s="68"/>
      <c r="F41" s="68"/>
      <c r="G41" s="123"/>
      <c r="H41" s="45">
        <f>SUM(C41:G41)</f>
        <v>0</v>
      </c>
      <c r="I41" s="59"/>
    </row>
    <row r="42" spans="1:9" ht="15" customHeight="1">
      <c r="A42" s="59"/>
      <c r="B42" s="35" t="s">
        <v>63</v>
      </c>
      <c r="C42" s="60"/>
      <c r="D42" s="60"/>
      <c r="E42" s="60"/>
      <c r="F42" s="60"/>
      <c r="G42" s="60"/>
      <c r="H42" s="61">
        <f>SUM(H43:H51)</f>
        <v>0</v>
      </c>
      <c r="I42" s="59"/>
    </row>
    <row r="43" spans="1:9" ht="15">
      <c r="A43" s="62"/>
      <c r="B43" s="63" t="s">
        <v>64</v>
      </c>
      <c r="C43" s="64"/>
      <c r="D43" s="64"/>
      <c r="E43" s="64"/>
      <c r="F43" s="64"/>
      <c r="G43" s="70"/>
      <c r="H43" s="45">
        <f>SUM(C43:G43)</f>
        <v>0</v>
      </c>
      <c r="I43" s="59"/>
    </row>
    <row r="44" spans="1:9" ht="15">
      <c r="A44" s="62"/>
      <c r="B44" s="65" t="s">
        <v>65</v>
      </c>
      <c r="C44" s="69"/>
      <c r="D44" s="69"/>
      <c r="E44" s="69"/>
      <c r="F44" s="69"/>
      <c r="G44" s="71"/>
      <c r="H44" s="45">
        <f aca="true" t="shared" si="2" ref="H44:H51">SUM(C44:G44)</f>
        <v>0</v>
      </c>
      <c r="I44" s="59"/>
    </row>
    <row r="45" spans="1:9" ht="15">
      <c r="A45" s="62"/>
      <c r="B45" s="65" t="s">
        <v>66</v>
      </c>
      <c r="C45" s="69"/>
      <c r="D45" s="69"/>
      <c r="E45" s="69"/>
      <c r="F45" s="69"/>
      <c r="G45" s="71"/>
      <c r="H45" s="45">
        <f t="shared" si="2"/>
        <v>0</v>
      </c>
      <c r="I45" s="59"/>
    </row>
    <row r="46" spans="1:9" ht="15">
      <c r="A46" s="62"/>
      <c r="B46" s="65" t="s">
        <v>67</v>
      </c>
      <c r="C46" s="69"/>
      <c r="D46" s="69"/>
      <c r="E46" s="69"/>
      <c r="F46" s="69"/>
      <c r="G46" s="71"/>
      <c r="H46" s="45">
        <f t="shared" si="2"/>
        <v>0</v>
      </c>
      <c r="I46" s="59"/>
    </row>
    <row r="47" spans="1:9" ht="15">
      <c r="A47" s="62"/>
      <c r="B47" s="65" t="s">
        <v>68</v>
      </c>
      <c r="C47" s="69"/>
      <c r="D47" s="69"/>
      <c r="E47" s="69"/>
      <c r="F47" s="69"/>
      <c r="G47" s="71"/>
      <c r="H47" s="45">
        <f t="shared" si="2"/>
        <v>0</v>
      </c>
      <c r="I47" s="59"/>
    </row>
    <row r="48" spans="1:9" ht="15">
      <c r="A48" s="62"/>
      <c r="B48" s="65" t="s">
        <v>69</v>
      </c>
      <c r="C48" s="69"/>
      <c r="D48" s="69"/>
      <c r="E48" s="69"/>
      <c r="F48" s="69"/>
      <c r="G48" s="71"/>
      <c r="H48" s="45">
        <f t="shared" si="2"/>
        <v>0</v>
      </c>
      <c r="I48" s="59"/>
    </row>
    <row r="49" spans="1:9" ht="15">
      <c r="A49" s="62"/>
      <c r="B49" s="65" t="s">
        <v>70</v>
      </c>
      <c r="C49" s="69"/>
      <c r="D49" s="69"/>
      <c r="E49" s="69"/>
      <c r="F49" s="69"/>
      <c r="G49" s="71"/>
      <c r="H49" s="45">
        <f t="shared" si="2"/>
        <v>0</v>
      </c>
      <c r="I49" s="59"/>
    </row>
    <row r="50" spans="1:9" ht="15">
      <c r="A50" s="62"/>
      <c r="B50" s="65" t="s">
        <v>71</v>
      </c>
      <c r="C50" s="69"/>
      <c r="D50" s="69"/>
      <c r="E50" s="69"/>
      <c r="F50" s="69"/>
      <c r="G50" s="71"/>
      <c r="H50" s="45">
        <f t="shared" si="2"/>
        <v>0</v>
      </c>
      <c r="I50" s="59"/>
    </row>
    <row r="51" spans="1:9" ht="15">
      <c r="A51" s="62"/>
      <c r="B51" s="66" t="s">
        <v>72</v>
      </c>
      <c r="C51" s="67"/>
      <c r="D51" s="67"/>
      <c r="E51" s="67"/>
      <c r="F51" s="67"/>
      <c r="G51" s="122"/>
      <c r="H51" s="45">
        <f t="shared" si="2"/>
        <v>0</v>
      </c>
      <c r="I51" s="59"/>
    </row>
    <row r="52" spans="1:9" ht="15" customHeight="1">
      <c r="A52" s="59"/>
      <c r="B52" s="35" t="s">
        <v>73</v>
      </c>
      <c r="C52" s="60"/>
      <c r="D52" s="60"/>
      <c r="E52" s="60"/>
      <c r="F52" s="60"/>
      <c r="G52" s="60"/>
      <c r="H52" s="61">
        <f>SUM(H53:H56)</f>
        <v>0</v>
      </c>
      <c r="I52" s="59"/>
    </row>
    <row r="53" spans="1:9" ht="15">
      <c r="A53" s="62"/>
      <c r="B53" s="63" t="s">
        <v>74</v>
      </c>
      <c r="C53" s="64"/>
      <c r="D53" s="64"/>
      <c r="E53" s="64"/>
      <c r="F53" s="64"/>
      <c r="G53" s="70"/>
      <c r="H53" s="45">
        <f>SUM(C53:G53)</f>
        <v>0</v>
      </c>
      <c r="I53" s="59"/>
    </row>
    <row r="54" spans="1:9" ht="15">
      <c r="A54" s="62"/>
      <c r="B54" s="65" t="s">
        <v>75</v>
      </c>
      <c r="C54" s="69"/>
      <c r="D54" s="69"/>
      <c r="E54" s="69"/>
      <c r="F54" s="69"/>
      <c r="G54" s="71"/>
      <c r="H54" s="45">
        <f>SUM(C54:G54)</f>
        <v>0</v>
      </c>
      <c r="I54" s="59"/>
    </row>
    <row r="55" spans="1:9" ht="15">
      <c r="A55" s="62"/>
      <c r="B55" s="65" t="s">
        <v>76</v>
      </c>
      <c r="C55" s="69"/>
      <c r="D55" s="69"/>
      <c r="E55" s="69"/>
      <c r="F55" s="69"/>
      <c r="G55" s="71"/>
      <c r="H55" s="45">
        <f>SUM(C55:G55)</f>
        <v>0</v>
      </c>
      <c r="I55" s="59"/>
    </row>
    <row r="56" spans="1:9" ht="15">
      <c r="A56" s="62"/>
      <c r="B56" s="66" t="s">
        <v>77</v>
      </c>
      <c r="C56" s="67"/>
      <c r="D56" s="67"/>
      <c r="E56" s="67"/>
      <c r="F56" s="67"/>
      <c r="G56" s="122"/>
      <c r="H56" s="45">
        <f>SUM(C56:G56)</f>
        <v>0</v>
      </c>
      <c r="I56" s="59"/>
    </row>
    <row r="57" spans="1:9" ht="15" customHeight="1">
      <c r="A57" s="59"/>
      <c r="B57" s="35" t="s">
        <v>78</v>
      </c>
      <c r="C57" s="60"/>
      <c r="D57" s="60"/>
      <c r="E57" s="60"/>
      <c r="F57" s="60"/>
      <c r="G57" s="60"/>
      <c r="H57" s="61">
        <f>SUM(H58:H62)</f>
        <v>0</v>
      </c>
      <c r="I57" s="59"/>
    </row>
    <row r="58" spans="1:9" ht="15">
      <c r="A58" s="62"/>
      <c r="B58" s="63" t="s">
        <v>79</v>
      </c>
      <c r="C58" s="64"/>
      <c r="D58" s="64"/>
      <c r="E58" s="64"/>
      <c r="F58" s="64"/>
      <c r="G58" s="70"/>
      <c r="H58" s="45">
        <f>SUM(C58:G58)</f>
        <v>0</v>
      </c>
      <c r="I58" s="59"/>
    </row>
    <row r="59" spans="1:9" ht="15">
      <c r="A59" s="62"/>
      <c r="B59" s="65" t="s">
        <v>80</v>
      </c>
      <c r="C59" s="69"/>
      <c r="D59" s="69"/>
      <c r="E59" s="69"/>
      <c r="F59" s="69"/>
      <c r="G59" s="71"/>
      <c r="H59" s="45">
        <f>SUM(C59:G59)</f>
        <v>0</v>
      </c>
      <c r="I59" s="59"/>
    </row>
    <row r="60" spans="1:9" ht="15">
      <c r="A60" s="62"/>
      <c r="B60" s="65" t="s">
        <v>81</v>
      </c>
      <c r="C60" s="69"/>
      <c r="D60" s="69"/>
      <c r="E60" s="69"/>
      <c r="F60" s="69"/>
      <c r="G60" s="71"/>
      <c r="H60" s="45">
        <f>SUM(C60:G60)</f>
        <v>0</v>
      </c>
      <c r="I60" s="59"/>
    </row>
    <row r="61" spans="1:9" ht="15">
      <c r="A61" s="62"/>
      <c r="B61" s="65" t="s">
        <v>82</v>
      </c>
      <c r="C61" s="69"/>
      <c r="D61" s="69"/>
      <c r="E61" s="69"/>
      <c r="F61" s="69"/>
      <c r="G61" s="71"/>
      <c r="H61" s="45">
        <f>SUM(C61:G61)</f>
        <v>0</v>
      </c>
      <c r="I61" s="59"/>
    </row>
    <row r="62" spans="1:9" ht="15">
      <c r="A62" s="62"/>
      <c r="B62" s="66" t="s">
        <v>83</v>
      </c>
      <c r="C62" s="67"/>
      <c r="D62" s="67"/>
      <c r="E62" s="67"/>
      <c r="F62" s="67"/>
      <c r="G62" s="122"/>
      <c r="H62" s="45">
        <f>SUM(C62:G62)</f>
        <v>0</v>
      </c>
      <c r="I62" s="59"/>
    </row>
    <row r="63" spans="1:9" ht="15" customHeight="1">
      <c r="A63" s="59"/>
      <c r="B63" s="35" t="s">
        <v>84</v>
      </c>
      <c r="C63" s="60"/>
      <c r="D63" s="60"/>
      <c r="E63" s="60"/>
      <c r="F63" s="60"/>
      <c r="G63" s="60"/>
      <c r="H63" s="61">
        <f>SUM(H64:H71)</f>
        <v>0</v>
      </c>
      <c r="I63" s="59"/>
    </row>
    <row r="64" spans="1:9" ht="15">
      <c r="A64" s="62"/>
      <c r="B64" s="63" t="s">
        <v>85</v>
      </c>
      <c r="C64" s="64"/>
      <c r="D64" s="64"/>
      <c r="E64" s="64"/>
      <c r="F64" s="64"/>
      <c r="G64" s="70"/>
      <c r="H64" s="45">
        <f aca="true" t="shared" si="3" ref="H64:H71">SUM(C64:G64)</f>
        <v>0</v>
      </c>
      <c r="I64" s="59"/>
    </row>
    <row r="65" spans="1:9" ht="15">
      <c r="A65" s="62"/>
      <c r="B65" s="63" t="s">
        <v>214</v>
      </c>
      <c r="C65" s="64"/>
      <c r="D65" s="64"/>
      <c r="E65" s="64"/>
      <c r="F65" s="64"/>
      <c r="G65" s="70"/>
      <c r="H65" s="45">
        <f t="shared" si="3"/>
        <v>0</v>
      </c>
      <c r="I65" s="59"/>
    </row>
    <row r="66" spans="1:9" ht="15">
      <c r="A66" s="62"/>
      <c r="B66" s="300" t="s">
        <v>215</v>
      </c>
      <c r="C66" s="64"/>
      <c r="D66" s="64"/>
      <c r="E66" s="64"/>
      <c r="F66" s="64"/>
      <c r="G66" s="70"/>
      <c r="H66" s="45">
        <f t="shared" si="3"/>
        <v>0</v>
      </c>
      <c r="I66" s="59"/>
    </row>
    <row r="67" spans="1:9" ht="15">
      <c r="A67" s="62"/>
      <c r="B67" s="65" t="s">
        <v>86</v>
      </c>
      <c r="C67" s="69"/>
      <c r="D67" s="69"/>
      <c r="E67" s="69"/>
      <c r="F67" s="69"/>
      <c r="G67" s="71"/>
      <c r="H67" s="45">
        <f t="shared" si="3"/>
        <v>0</v>
      </c>
      <c r="I67" s="59"/>
    </row>
    <row r="68" spans="1:9" ht="15">
      <c r="A68" s="62"/>
      <c r="B68" s="65" t="s">
        <v>87</v>
      </c>
      <c r="C68" s="69"/>
      <c r="D68" s="69"/>
      <c r="E68" s="69"/>
      <c r="F68" s="69"/>
      <c r="G68" s="71"/>
      <c r="H68" s="45">
        <f t="shared" si="3"/>
        <v>0</v>
      </c>
      <c r="I68" s="59"/>
    </row>
    <row r="69" spans="1:9" ht="15">
      <c r="A69" s="62"/>
      <c r="B69" s="65" t="s">
        <v>88</v>
      </c>
      <c r="C69" s="69"/>
      <c r="D69" s="69"/>
      <c r="E69" s="69"/>
      <c r="F69" s="69"/>
      <c r="G69" s="71"/>
      <c r="H69" s="45">
        <f t="shared" si="3"/>
        <v>0</v>
      </c>
      <c r="I69" s="59"/>
    </row>
    <row r="70" spans="1:9" ht="15">
      <c r="A70" s="62"/>
      <c r="B70" s="65" t="s">
        <v>130</v>
      </c>
      <c r="C70" s="69"/>
      <c r="D70" s="69"/>
      <c r="E70" s="69"/>
      <c r="F70" s="69"/>
      <c r="G70" s="71"/>
      <c r="H70" s="45">
        <f t="shared" si="3"/>
        <v>0</v>
      </c>
      <c r="I70" s="59"/>
    </row>
    <row r="71" spans="1:9" ht="15">
      <c r="A71" s="62"/>
      <c r="B71" s="65" t="s">
        <v>90</v>
      </c>
      <c r="C71" s="69"/>
      <c r="D71" s="69"/>
      <c r="E71" s="69"/>
      <c r="F71" s="69"/>
      <c r="G71" s="71"/>
      <c r="H71" s="45">
        <f t="shared" si="3"/>
        <v>0</v>
      </c>
      <c r="I71" s="59"/>
    </row>
    <row r="72" spans="1:10" ht="17.25" customHeight="1">
      <c r="A72" s="59"/>
      <c r="B72" s="72" t="s">
        <v>91</v>
      </c>
      <c r="C72" s="73">
        <f>SUM(C12:C71)</f>
        <v>0</v>
      </c>
      <c r="D72" s="73">
        <f>SUM(D12:D71)</f>
        <v>0</v>
      </c>
      <c r="E72" s="73">
        <f>SUM(E12:E71)</f>
        <v>180</v>
      </c>
      <c r="F72" s="73">
        <f>SUM(F12:F71)</f>
        <v>0</v>
      </c>
      <c r="G72" s="73">
        <f>SUM(G12:G71)</f>
        <v>0</v>
      </c>
      <c r="H72" s="74">
        <f>SUM(C72:G72)</f>
        <v>180</v>
      </c>
      <c r="I72" s="59"/>
      <c r="J72" s="75"/>
    </row>
    <row r="73" spans="2:10" s="76" customFormat="1" ht="17.25" customHeight="1">
      <c r="B73" s="77"/>
      <c r="C73" s="78"/>
      <c r="D73" s="78"/>
      <c r="E73" s="78"/>
      <c r="F73" s="78"/>
      <c r="G73" s="78"/>
      <c r="H73" s="79"/>
      <c r="J73" s="124"/>
    </row>
    <row r="74" spans="1:9" ht="18.75">
      <c r="A74" s="59"/>
      <c r="B74" s="81" t="s">
        <v>131</v>
      </c>
      <c r="C74" s="82" t="s">
        <v>21</v>
      </c>
      <c r="D74" s="82" t="s">
        <v>22</v>
      </c>
      <c r="E74" s="82" t="s">
        <v>23</v>
      </c>
      <c r="F74" s="82" t="s">
        <v>24</v>
      </c>
      <c r="G74" s="82" t="s">
        <v>25</v>
      </c>
      <c r="H74" s="35" t="s">
        <v>26</v>
      </c>
      <c r="I74" s="83"/>
    </row>
    <row r="75" spans="1:9" ht="15">
      <c r="A75" s="62"/>
      <c r="B75" s="43" t="s">
        <v>93</v>
      </c>
      <c r="C75" s="44"/>
      <c r="D75" s="44"/>
      <c r="E75" s="44"/>
      <c r="F75" s="44"/>
      <c r="G75" s="44"/>
      <c r="H75" s="45">
        <f aca="true" t="shared" si="4" ref="H75:H81">SUM(C75:G75)</f>
        <v>0</v>
      </c>
      <c r="I75" s="59"/>
    </row>
    <row r="76" spans="1:9" ht="15">
      <c r="A76" s="62"/>
      <c r="B76" s="47" t="s">
        <v>94</v>
      </c>
      <c r="C76" s="85"/>
      <c r="D76" s="85"/>
      <c r="E76" s="85"/>
      <c r="F76" s="85"/>
      <c r="G76" s="85"/>
      <c r="H76" s="45">
        <f t="shared" si="4"/>
        <v>0</v>
      </c>
      <c r="I76" s="59"/>
    </row>
    <row r="77" spans="1:9" ht="15">
      <c r="A77" s="62"/>
      <c r="B77" s="47" t="s">
        <v>95</v>
      </c>
      <c r="C77" s="85"/>
      <c r="D77" s="85"/>
      <c r="E77" s="85"/>
      <c r="F77" s="85"/>
      <c r="G77" s="85"/>
      <c r="H77" s="45">
        <f t="shared" si="4"/>
        <v>0</v>
      </c>
      <c r="I77" s="59"/>
    </row>
    <row r="78" spans="1:9" ht="15">
      <c r="A78" s="62"/>
      <c r="B78" s="47" t="s">
        <v>96</v>
      </c>
      <c r="C78" s="85"/>
      <c r="D78" s="85"/>
      <c r="E78" s="85"/>
      <c r="F78" s="85"/>
      <c r="G78" s="85"/>
      <c r="H78" s="45">
        <f t="shared" si="4"/>
        <v>0</v>
      </c>
      <c r="I78" s="59"/>
    </row>
    <row r="79" spans="1:9" ht="15">
      <c r="A79" s="62"/>
      <c r="B79" s="47" t="s">
        <v>97</v>
      </c>
      <c r="C79" s="85"/>
      <c r="D79" s="85"/>
      <c r="E79" s="85"/>
      <c r="F79" s="85"/>
      <c r="G79" s="85"/>
      <c r="H79" s="45">
        <f t="shared" si="4"/>
        <v>0</v>
      </c>
      <c r="I79" s="59"/>
    </row>
    <row r="80" spans="1:9" ht="15">
      <c r="A80" s="62"/>
      <c r="B80" s="47" t="s">
        <v>98</v>
      </c>
      <c r="C80" s="87"/>
      <c r="D80" s="87"/>
      <c r="E80" s="87"/>
      <c r="F80" s="87"/>
      <c r="G80" s="87"/>
      <c r="H80" s="45">
        <f t="shared" si="4"/>
        <v>0</v>
      </c>
      <c r="I80" s="59"/>
    </row>
    <row r="81" spans="1:9" ht="15">
      <c r="A81" s="62"/>
      <c r="B81" s="47" t="s">
        <v>99</v>
      </c>
      <c r="C81" s="85"/>
      <c r="D81" s="85"/>
      <c r="E81" s="85"/>
      <c r="F81" s="85"/>
      <c r="G81" s="85"/>
      <c r="H81" s="45">
        <f t="shared" si="4"/>
        <v>0</v>
      </c>
      <c r="I81" s="59"/>
    </row>
    <row r="82" spans="1:9" ht="18.75">
      <c r="A82" s="62"/>
      <c r="B82" s="90" t="s">
        <v>100</v>
      </c>
      <c r="C82" s="125">
        <f aca="true" t="shared" si="5" ref="C82:H82">SUM(C75:C80)</f>
        <v>0</v>
      </c>
      <c r="D82" s="125">
        <f t="shared" si="5"/>
        <v>0</v>
      </c>
      <c r="E82" s="125">
        <f t="shared" si="5"/>
        <v>0</v>
      </c>
      <c r="F82" s="125">
        <f t="shared" si="5"/>
        <v>0</v>
      </c>
      <c r="G82" s="126">
        <f t="shared" si="5"/>
        <v>0</v>
      </c>
      <c r="H82" s="127">
        <f t="shared" si="5"/>
        <v>0</v>
      </c>
      <c r="I82" s="59"/>
    </row>
    <row r="83" ht="15"/>
    <row r="84" spans="1:9" ht="23.25">
      <c r="A84" s="33"/>
      <c r="B84" s="96" t="s">
        <v>101</v>
      </c>
      <c r="C84" s="97"/>
      <c r="D84" s="97"/>
      <c r="E84" s="97"/>
      <c r="F84" s="35"/>
      <c r="G84" s="36" t="s">
        <v>18</v>
      </c>
      <c r="H84" s="98" t="str">
        <f>+H2</f>
        <v>AGOSTO</v>
      </c>
      <c r="I84" s="35"/>
    </row>
    <row r="85" spans="1:9" ht="23.25">
      <c r="A85" s="99"/>
      <c r="B85" s="100" t="s">
        <v>102</v>
      </c>
      <c r="C85" s="99"/>
      <c r="D85" s="99"/>
      <c r="E85" s="99"/>
      <c r="F85" s="99"/>
      <c r="G85" s="99"/>
      <c r="H85" s="99"/>
      <c r="I85" s="99"/>
    </row>
    <row r="86" spans="1:9" ht="15">
      <c r="A86" s="101"/>
      <c r="B86" s="128" t="s">
        <v>103</v>
      </c>
      <c r="C86" s="128"/>
      <c r="D86" s="128"/>
      <c r="E86" s="128"/>
      <c r="F86" s="128"/>
      <c r="G86" s="128"/>
      <c r="H86" s="129">
        <f>+H9</f>
        <v>0</v>
      </c>
      <c r="I86" s="101"/>
    </row>
    <row r="87" spans="1:9" ht="15">
      <c r="A87" s="101"/>
      <c r="B87" s="128" t="s">
        <v>104</v>
      </c>
      <c r="C87" s="128"/>
      <c r="D87" s="128"/>
      <c r="E87" s="128"/>
      <c r="F87" s="128"/>
      <c r="G87" s="128"/>
      <c r="H87" s="129">
        <f>+Jul!H90-Jul!H91</f>
        <v>0.84375</v>
      </c>
      <c r="I87" s="101"/>
    </row>
    <row r="88" spans="1:9" ht="15">
      <c r="A88" s="101"/>
      <c r="B88" s="128" t="s">
        <v>105</v>
      </c>
      <c r="C88" s="128"/>
      <c r="D88" s="128"/>
      <c r="E88" s="128"/>
      <c r="F88" s="128"/>
      <c r="G88" s="128"/>
      <c r="H88" s="129">
        <f>+H86+H87</f>
        <v>0.84375</v>
      </c>
      <c r="I88" s="101"/>
    </row>
    <row r="89" spans="1:9" ht="15">
      <c r="A89" s="101"/>
      <c r="B89" s="128" t="s">
        <v>106</v>
      </c>
      <c r="C89" s="130"/>
      <c r="D89" s="128"/>
      <c r="E89" s="128"/>
      <c r="F89" s="128"/>
      <c r="G89" s="128"/>
      <c r="H89" s="129">
        <f>+H75+H76+H77+H78+H79+H80</f>
        <v>0</v>
      </c>
      <c r="I89" s="101"/>
    </row>
    <row r="90" spans="1:9" ht="15">
      <c r="A90" s="101"/>
      <c r="B90" s="131" t="s">
        <v>107</v>
      </c>
      <c r="C90" s="132"/>
      <c r="D90" s="133"/>
      <c r="E90" s="133"/>
      <c r="F90" s="133"/>
      <c r="G90" s="133"/>
      <c r="H90" s="129">
        <f>+H88-H89</f>
        <v>0.84375</v>
      </c>
      <c r="I90" s="101"/>
    </row>
    <row r="91" spans="1:9" ht="15">
      <c r="A91" s="101"/>
      <c r="B91" s="108" t="s">
        <v>108</v>
      </c>
      <c r="C91" s="109"/>
      <c r="D91" s="108"/>
      <c r="E91" s="108"/>
      <c r="F91" s="108"/>
      <c r="G91" s="108"/>
      <c r="H91" s="110">
        <f>IF(H90&lt;=1,0,IF(H90&gt;=1,H90*0.5))</f>
        <v>0</v>
      </c>
      <c r="I91" s="101"/>
    </row>
    <row r="92" spans="1:9" ht="15">
      <c r="A92" s="101"/>
      <c r="B92" s="128" t="s">
        <v>109</v>
      </c>
      <c r="C92" s="130"/>
      <c r="D92" s="128"/>
      <c r="E92" s="128"/>
      <c r="F92" s="128"/>
      <c r="G92" s="128"/>
      <c r="H92" s="129">
        <f>+H81</f>
        <v>0</v>
      </c>
      <c r="I92" s="101"/>
    </row>
    <row r="93" spans="1:9" ht="15">
      <c r="A93" s="101"/>
      <c r="B93" s="128" t="s">
        <v>110</v>
      </c>
      <c r="C93" s="128"/>
      <c r="D93" s="128"/>
      <c r="E93" s="128"/>
      <c r="F93" s="128"/>
      <c r="G93" s="128"/>
      <c r="H93" s="129">
        <f>IF(H90&gt;=1,0,IF(H90&lt;=1,H90))</f>
        <v>0.84375</v>
      </c>
      <c r="I93" s="101"/>
    </row>
    <row r="94" spans="1:9" ht="15">
      <c r="A94" s="101"/>
      <c r="B94" s="101"/>
      <c r="C94" s="101"/>
      <c r="D94" s="101"/>
      <c r="E94" s="101"/>
      <c r="F94" s="101"/>
      <c r="G94" s="101"/>
      <c r="H94" s="111"/>
      <c r="I94" s="101"/>
    </row>
    <row r="95" ht="15">
      <c r="H95" s="112"/>
    </row>
    <row r="96" spans="1:9" ht="23.25">
      <c r="A96" s="113"/>
      <c r="B96" s="114" t="s">
        <v>111</v>
      </c>
      <c r="C96" s="113"/>
      <c r="D96" s="113"/>
      <c r="E96" s="113"/>
      <c r="F96" s="113"/>
      <c r="G96" s="113"/>
      <c r="H96" s="115" t="str">
        <f>+H2</f>
        <v>AGOSTO</v>
      </c>
      <c r="I96" s="113"/>
    </row>
    <row r="97" spans="1:9" ht="23.25">
      <c r="A97" s="96"/>
      <c r="B97" s="116" t="s">
        <v>112</v>
      </c>
      <c r="C97" s="117" t="s">
        <v>113</v>
      </c>
      <c r="D97" s="117" t="s">
        <v>114</v>
      </c>
      <c r="E97" s="117" t="s">
        <v>115</v>
      </c>
      <c r="F97" s="118" t="s">
        <v>116</v>
      </c>
      <c r="G97" s="117" t="s">
        <v>117</v>
      </c>
      <c r="H97" s="119" t="s">
        <v>118</v>
      </c>
      <c r="I97" s="96"/>
    </row>
    <row r="98" spans="1:9" ht="15">
      <c r="A98" s="33"/>
      <c r="B98" s="47"/>
      <c r="C98" s="85"/>
      <c r="D98" s="85"/>
      <c r="E98" s="85"/>
      <c r="F98" s="85"/>
      <c r="G98" s="86"/>
      <c r="H98" s="86"/>
      <c r="I98" s="33"/>
    </row>
    <row r="99" spans="1:9" ht="15">
      <c r="A99" s="33"/>
      <c r="B99" s="47"/>
      <c r="C99" s="85"/>
      <c r="D99" s="85"/>
      <c r="E99" s="85"/>
      <c r="F99" s="85"/>
      <c r="G99" s="86"/>
      <c r="H99" s="86"/>
      <c r="I99" s="33"/>
    </row>
    <row r="100" spans="1:9" ht="15">
      <c r="A100" s="33"/>
      <c r="B100" s="47"/>
      <c r="C100" s="85"/>
      <c r="D100" s="85"/>
      <c r="E100" s="85"/>
      <c r="F100" s="85"/>
      <c r="G100" s="86"/>
      <c r="H100" s="86"/>
      <c r="I100" s="33"/>
    </row>
    <row r="101" spans="1:9" ht="15">
      <c r="A101" s="33"/>
      <c r="B101" s="47"/>
      <c r="C101" s="85"/>
      <c r="D101" s="85"/>
      <c r="E101" s="85"/>
      <c r="F101" s="85"/>
      <c r="G101" s="86"/>
      <c r="H101" s="86"/>
      <c r="I101" s="33"/>
    </row>
    <row r="102" spans="1:9" ht="15">
      <c r="A102" s="33"/>
      <c r="B102" s="47"/>
      <c r="C102" s="85"/>
      <c r="D102" s="85"/>
      <c r="E102" s="85"/>
      <c r="F102" s="85"/>
      <c r="G102" s="86"/>
      <c r="H102" s="86"/>
      <c r="I102" s="33"/>
    </row>
    <row r="103" spans="1:9" ht="15">
      <c r="A103" s="33"/>
      <c r="B103" s="47"/>
      <c r="C103" s="85"/>
      <c r="D103" s="85"/>
      <c r="E103" s="85"/>
      <c r="F103" s="85"/>
      <c r="G103" s="86"/>
      <c r="H103" s="86"/>
      <c r="I103" s="33"/>
    </row>
    <row r="104" spans="1:9" ht="15">
      <c r="A104" s="33"/>
      <c r="B104" s="47"/>
      <c r="C104" s="85"/>
      <c r="D104" s="85"/>
      <c r="E104" s="85"/>
      <c r="F104" s="85"/>
      <c r="G104" s="86"/>
      <c r="H104" s="86"/>
      <c r="I104" s="33"/>
    </row>
    <row r="105" spans="1:9" ht="15">
      <c r="A105" s="33"/>
      <c r="B105" s="33" t="s">
        <v>127</v>
      </c>
      <c r="C105" s="33"/>
      <c r="D105" s="120">
        <f>SUM(D98:D104)</f>
        <v>0</v>
      </c>
      <c r="E105" s="33"/>
      <c r="F105" s="120">
        <f>SUM(F98:F104)</f>
        <v>0</v>
      </c>
      <c r="G105" s="120">
        <f>SUM(G98:G104)</f>
        <v>0</v>
      </c>
      <c r="H105" s="121"/>
      <c r="I105" s="33"/>
    </row>
  </sheetData>
  <sheetProtection selectLockedCells="1" selectUnlockedCells="1"/>
  <mergeCells count="2">
    <mergeCell ref="A1:B1"/>
    <mergeCell ref="C1:I1"/>
  </mergeCells>
  <printOptions/>
  <pageMargins left="0.24027777777777778" right="0.24027777777777778" top="0.25" bottom="0.19027777777777777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Idec</cp:lastModifiedBy>
  <cp:lastPrinted>2010-11-18T20:08:32Z</cp:lastPrinted>
  <dcterms:created xsi:type="dcterms:W3CDTF">2010-11-18T00:21:58Z</dcterms:created>
  <dcterms:modified xsi:type="dcterms:W3CDTF">2010-11-18T20:09:51Z</dcterms:modified>
  <cp:category/>
  <cp:version/>
  <cp:contentType/>
  <cp:contentStatus/>
</cp:coreProperties>
</file>